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2330"/>
  </bookViews>
  <sheets>
    <sheet name="Приложение 1" sheetId="1" r:id="rId1"/>
  </sheets>
  <definedNames>
    <definedName name="_xlnm.Print_Titles" localSheetId="0">'Приложение 1'!$5:$7</definedName>
    <definedName name="_xlnm.Print_Area" localSheetId="0">'Приложение 1'!$A$1:$L$139</definedName>
  </definedNames>
  <calcPr calcId="145621" iterate="1"/>
</workbook>
</file>

<file path=xl/calcChain.xml><?xml version="1.0" encoding="utf-8"?>
<calcChain xmlns="http://schemas.openxmlformats.org/spreadsheetml/2006/main">
  <c r="K137" i="1" l="1"/>
  <c r="I137" i="1"/>
  <c r="F135" i="1"/>
  <c r="K80" i="1" l="1"/>
  <c r="I80" i="1"/>
  <c r="F80" i="1"/>
  <c r="J74" i="1" l="1"/>
  <c r="J108" i="1" l="1"/>
  <c r="F138" i="1" l="1"/>
  <c r="K135" i="1"/>
  <c r="I135" i="1"/>
  <c r="K39" i="1" l="1"/>
  <c r="I39" i="1"/>
  <c r="G29" i="1" l="1"/>
  <c r="L43" i="1" l="1"/>
  <c r="J43" i="1"/>
  <c r="H42" i="1"/>
  <c r="G31" i="1"/>
  <c r="G37" i="1"/>
  <c r="G42" i="1"/>
  <c r="G40" i="1"/>
  <c r="E138" i="1"/>
  <c r="E135" i="1"/>
  <c r="D138" i="1" l="1"/>
  <c r="D135" i="1"/>
  <c r="C34" i="1"/>
  <c r="C83" i="1" l="1"/>
  <c r="H65" i="1" l="1"/>
  <c r="L64" i="1"/>
  <c r="J64" i="1"/>
  <c r="H64" i="1"/>
  <c r="H63" i="1"/>
  <c r="L61" i="1"/>
  <c r="J61" i="1"/>
  <c r="H61" i="1"/>
  <c r="G61" i="1"/>
  <c r="L60" i="1"/>
  <c r="J60" i="1"/>
  <c r="H60" i="1"/>
  <c r="G60" i="1"/>
  <c r="L59" i="1"/>
  <c r="J59" i="1"/>
  <c r="H59" i="1"/>
  <c r="G59" i="1"/>
  <c r="H58" i="1"/>
  <c r="J57" i="1"/>
  <c r="H57" i="1"/>
  <c r="G57" i="1"/>
  <c r="K56" i="1"/>
  <c r="I56" i="1"/>
  <c r="I55" i="1" s="1"/>
  <c r="F56" i="1"/>
  <c r="J56" i="1" l="1"/>
  <c r="F55" i="1"/>
  <c r="J55" i="1" s="1"/>
  <c r="L56" i="1"/>
  <c r="K55" i="1"/>
  <c r="L55" i="1" l="1"/>
  <c r="C138" i="1"/>
  <c r="E129" i="1"/>
  <c r="C135" i="1"/>
  <c r="K129" i="1"/>
  <c r="I129" i="1"/>
  <c r="F129" i="1"/>
  <c r="D129" i="1"/>
  <c r="D56" i="1"/>
  <c r="D55" i="1" s="1"/>
  <c r="E56" i="1"/>
  <c r="C56" i="1"/>
  <c r="C55" i="1" s="1"/>
  <c r="H54" i="1"/>
  <c r="L53" i="1"/>
  <c r="J53" i="1"/>
  <c r="H53" i="1"/>
  <c r="G53" i="1"/>
  <c r="H52" i="1"/>
  <c r="L50" i="1"/>
  <c r="J50" i="1"/>
  <c r="H50" i="1"/>
  <c r="L49" i="1"/>
  <c r="J49" i="1"/>
  <c r="H49" i="1"/>
  <c r="G49" i="1"/>
  <c r="L48" i="1"/>
  <c r="J48" i="1"/>
  <c r="H48" i="1"/>
  <c r="G48" i="1"/>
  <c r="L47" i="1"/>
  <c r="J47" i="1"/>
  <c r="H47" i="1"/>
  <c r="G47" i="1"/>
  <c r="L45" i="1"/>
  <c r="J45" i="1"/>
  <c r="H45" i="1"/>
  <c r="G45" i="1"/>
  <c r="H43" i="1"/>
  <c r="L42" i="1"/>
  <c r="J42" i="1"/>
  <c r="H41" i="1"/>
  <c r="L40" i="1"/>
  <c r="J40" i="1"/>
  <c r="H40" i="1"/>
  <c r="F39" i="1"/>
  <c r="E39" i="1"/>
  <c r="D39" i="1"/>
  <c r="C39" i="1"/>
  <c r="L38" i="1"/>
  <c r="J38" i="1"/>
  <c r="H38" i="1"/>
  <c r="G38" i="1"/>
  <c r="L37" i="1"/>
  <c r="J37" i="1"/>
  <c r="H37" i="1"/>
  <c r="K36" i="1"/>
  <c r="I36" i="1"/>
  <c r="F36" i="1"/>
  <c r="E36" i="1"/>
  <c r="D36" i="1"/>
  <c r="C36" i="1"/>
  <c r="H35" i="1"/>
  <c r="G35" i="1"/>
  <c r="K34" i="1"/>
  <c r="I34" i="1"/>
  <c r="F34" i="1"/>
  <c r="E34" i="1"/>
  <c r="D34" i="1"/>
  <c r="L33" i="1"/>
  <c r="J33" i="1"/>
  <c r="H33" i="1"/>
  <c r="G33" i="1"/>
  <c r="J31" i="1"/>
  <c r="H31" i="1"/>
  <c r="L30" i="1"/>
  <c r="J30" i="1"/>
  <c r="H30" i="1"/>
  <c r="G30" i="1"/>
  <c r="H29" i="1"/>
  <c r="K28" i="1"/>
  <c r="I28" i="1"/>
  <c r="F28" i="1"/>
  <c r="E28" i="1"/>
  <c r="D28" i="1"/>
  <c r="C28" i="1"/>
  <c r="L26" i="1"/>
  <c r="J26" i="1"/>
  <c r="H26" i="1"/>
  <c r="G26" i="1"/>
  <c r="L25" i="1"/>
  <c r="J25" i="1"/>
  <c r="H25" i="1"/>
  <c r="G25" i="1"/>
  <c r="K24" i="1"/>
  <c r="I24" i="1"/>
  <c r="F24" i="1"/>
  <c r="E24" i="1"/>
  <c r="D24" i="1"/>
  <c r="C24" i="1"/>
  <c r="L23" i="1"/>
  <c r="J23" i="1"/>
  <c r="H23" i="1"/>
  <c r="G23" i="1"/>
  <c r="L22" i="1"/>
  <c r="J22" i="1"/>
  <c r="H22" i="1"/>
  <c r="G22" i="1"/>
  <c r="L21" i="1"/>
  <c r="J21" i="1"/>
  <c r="H21" i="1"/>
  <c r="G21" i="1"/>
  <c r="K20" i="1"/>
  <c r="I20" i="1"/>
  <c r="F20" i="1"/>
  <c r="E20" i="1"/>
  <c r="D20" i="1"/>
  <c r="C20" i="1"/>
  <c r="L19" i="1"/>
  <c r="J19" i="1"/>
  <c r="H19" i="1"/>
  <c r="G19" i="1"/>
  <c r="L18" i="1"/>
  <c r="J18" i="1"/>
  <c r="H18" i="1"/>
  <c r="G18" i="1"/>
  <c r="H17" i="1"/>
  <c r="L16" i="1"/>
  <c r="J16" i="1"/>
  <c r="H16" i="1"/>
  <c r="G16" i="1"/>
  <c r="K15" i="1"/>
  <c r="I15" i="1"/>
  <c r="F15" i="1"/>
  <c r="E15" i="1"/>
  <c r="D15" i="1"/>
  <c r="C15" i="1"/>
  <c r="L14" i="1"/>
  <c r="J14" i="1"/>
  <c r="H14" i="1"/>
  <c r="G14" i="1"/>
  <c r="K13" i="1"/>
  <c r="I13" i="1"/>
  <c r="F13" i="1"/>
  <c r="E13" i="1"/>
  <c r="D13" i="1"/>
  <c r="C13" i="1"/>
  <c r="L12" i="1"/>
  <c r="J12" i="1"/>
  <c r="H12" i="1"/>
  <c r="G12" i="1"/>
  <c r="K11" i="1"/>
  <c r="I11" i="1"/>
  <c r="F11" i="1"/>
  <c r="E11" i="1"/>
  <c r="D11" i="1"/>
  <c r="C11" i="1"/>
  <c r="C129" i="1" l="1"/>
  <c r="G39" i="1"/>
  <c r="H15" i="1"/>
  <c r="G55" i="1"/>
  <c r="G56" i="1"/>
  <c r="H129" i="1"/>
  <c r="H20" i="1"/>
  <c r="E55" i="1"/>
  <c r="H55" i="1" s="1"/>
  <c r="H56" i="1"/>
  <c r="G129" i="1"/>
  <c r="L129" i="1"/>
  <c r="J129" i="1"/>
  <c r="I10" i="1"/>
  <c r="L39" i="1"/>
  <c r="G44" i="1"/>
  <c r="J15" i="1"/>
  <c r="J20" i="1"/>
  <c r="K10" i="1"/>
  <c r="H13" i="1"/>
  <c r="E10" i="1"/>
  <c r="L20" i="1"/>
  <c r="D27" i="1"/>
  <c r="K27" i="1"/>
  <c r="H11" i="1"/>
  <c r="G15" i="1"/>
  <c r="H34" i="1"/>
  <c r="C10" i="1"/>
  <c r="G11" i="1"/>
  <c r="J13" i="1"/>
  <c r="L24" i="1"/>
  <c r="H36" i="1"/>
  <c r="H44" i="1"/>
  <c r="C9" i="1"/>
  <c r="C66" i="1" s="1"/>
  <c r="D10" i="1"/>
  <c r="L13" i="1"/>
  <c r="L15" i="1"/>
  <c r="H28" i="1"/>
  <c r="G34" i="1"/>
  <c r="J36" i="1"/>
  <c r="H39" i="1"/>
  <c r="J44" i="1"/>
  <c r="J11" i="1"/>
  <c r="G20" i="1"/>
  <c r="H24" i="1"/>
  <c r="C27" i="1"/>
  <c r="L36" i="1"/>
  <c r="J39" i="1"/>
  <c r="H51" i="1"/>
  <c r="E9" i="1"/>
  <c r="E27" i="1"/>
  <c r="L44" i="1"/>
  <c r="J24" i="1"/>
  <c r="J28" i="1"/>
  <c r="F10" i="1"/>
  <c r="L11" i="1"/>
  <c r="G24" i="1"/>
  <c r="I27" i="1"/>
  <c r="G28" i="1"/>
  <c r="G51" i="1"/>
  <c r="G13" i="1"/>
  <c r="F27" i="1"/>
  <c r="L28" i="1"/>
  <c r="G36" i="1"/>
  <c r="L10" i="1" l="1"/>
  <c r="J10" i="1"/>
  <c r="L27" i="1"/>
  <c r="E66" i="1"/>
  <c r="K9" i="1"/>
  <c r="K66" i="1" s="1"/>
  <c r="D9" i="1"/>
  <c r="D66" i="1" s="1"/>
  <c r="G27" i="1"/>
  <c r="H27" i="1"/>
  <c r="J27" i="1"/>
  <c r="H10" i="1"/>
  <c r="F9" i="1"/>
  <c r="F66" i="1" s="1"/>
  <c r="G10" i="1"/>
  <c r="I9" i="1"/>
  <c r="I66" i="1" s="1"/>
  <c r="L9" i="1" l="1"/>
  <c r="J66" i="1"/>
  <c r="G66" i="1"/>
  <c r="H66" i="1"/>
  <c r="J9" i="1"/>
  <c r="H9" i="1"/>
  <c r="G9" i="1"/>
  <c r="L66" i="1" l="1"/>
  <c r="J98" i="1"/>
  <c r="J97" i="1"/>
  <c r="E99" i="1" l="1"/>
  <c r="E68" i="1"/>
  <c r="G80" i="1"/>
  <c r="H80" i="1"/>
  <c r="J80" i="1"/>
  <c r="L80" i="1"/>
  <c r="G81" i="1"/>
  <c r="H81" i="1"/>
  <c r="J81" i="1"/>
  <c r="G82" i="1"/>
  <c r="H82" i="1"/>
  <c r="J82" i="1"/>
  <c r="L82" i="1"/>
  <c r="J114" i="1" l="1"/>
  <c r="L103" i="1"/>
  <c r="J103" i="1"/>
  <c r="J92" i="1"/>
  <c r="J85" i="1"/>
  <c r="F99" i="1"/>
  <c r="I79" i="1"/>
  <c r="J78" i="1"/>
  <c r="F106" i="1"/>
  <c r="C77" i="1"/>
  <c r="D125" i="1" l="1"/>
  <c r="D122" i="1"/>
  <c r="D117" i="1"/>
  <c r="D112" i="1"/>
  <c r="D109" i="1"/>
  <c r="D106" i="1"/>
  <c r="D99" i="1"/>
  <c r="D96" i="1"/>
  <c r="D91" i="1"/>
  <c r="D83" i="1"/>
  <c r="D79" i="1"/>
  <c r="D77" i="1"/>
  <c r="D68" i="1"/>
  <c r="D127" i="1" l="1"/>
  <c r="D128" i="1" s="1"/>
  <c r="H69" i="1" l="1"/>
  <c r="G69" i="1"/>
  <c r="J69" i="1"/>
  <c r="L69" i="1"/>
  <c r="J115" i="1" l="1"/>
  <c r="K125" i="1"/>
  <c r="K122" i="1"/>
  <c r="K117" i="1"/>
  <c r="K112" i="1"/>
  <c r="K109" i="1"/>
  <c r="K106" i="1"/>
  <c r="K99" i="1"/>
  <c r="K96" i="1"/>
  <c r="K91" i="1"/>
  <c r="K83" i="1"/>
  <c r="K79" i="1"/>
  <c r="K77" i="1"/>
  <c r="K68" i="1"/>
  <c r="F91" i="1"/>
  <c r="F96" i="1"/>
  <c r="F109" i="1"/>
  <c r="E109" i="1"/>
  <c r="F112" i="1"/>
  <c r="F117" i="1"/>
  <c r="F125" i="1"/>
  <c r="F122" i="1"/>
  <c r="I125" i="1"/>
  <c r="I122" i="1"/>
  <c r="I117" i="1"/>
  <c r="I112" i="1"/>
  <c r="I109" i="1"/>
  <c r="I106" i="1"/>
  <c r="I99" i="1"/>
  <c r="I96" i="1"/>
  <c r="I91" i="1"/>
  <c r="I83" i="1"/>
  <c r="I77" i="1"/>
  <c r="I68" i="1"/>
  <c r="J96" i="1" l="1"/>
  <c r="J91" i="1"/>
  <c r="C68" i="1"/>
  <c r="F68" i="1"/>
  <c r="J68" i="1" s="1"/>
  <c r="L68" i="1"/>
  <c r="G70" i="1"/>
  <c r="H70" i="1"/>
  <c r="J70" i="1"/>
  <c r="L70" i="1"/>
  <c r="G71" i="1"/>
  <c r="H71" i="1"/>
  <c r="J71" i="1"/>
  <c r="L71" i="1"/>
  <c r="G72" i="1"/>
  <c r="H72" i="1"/>
  <c r="J72" i="1"/>
  <c r="L72" i="1"/>
  <c r="G73" i="1"/>
  <c r="H73" i="1"/>
  <c r="J73" i="1"/>
  <c r="L73" i="1"/>
  <c r="G75" i="1"/>
  <c r="H75" i="1"/>
  <c r="J75" i="1"/>
  <c r="L75" i="1"/>
  <c r="G76" i="1"/>
  <c r="H76" i="1"/>
  <c r="J76" i="1"/>
  <c r="L76" i="1"/>
  <c r="E77" i="1"/>
  <c r="F77" i="1"/>
  <c r="J77" i="1" s="1"/>
  <c r="L77" i="1"/>
  <c r="G78" i="1"/>
  <c r="H78" i="1"/>
  <c r="L78" i="1"/>
  <c r="C79" i="1"/>
  <c r="E79" i="1"/>
  <c r="F79" i="1"/>
  <c r="E83" i="1"/>
  <c r="F83" i="1"/>
  <c r="L83" i="1"/>
  <c r="G84" i="1"/>
  <c r="H84" i="1"/>
  <c r="J84" i="1"/>
  <c r="L84" i="1"/>
  <c r="G85" i="1"/>
  <c r="H85" i="1"/>
  <c r="L85" i="1"/>
  <c r="G86" i="1"/>
  <c r="H86" i="1"/>
  <c r="J86" i="1"/>
  <c r="L86" i="1"/>
  <c r="G87" i="1"/>
  <c r="H87" i="1"/>
  <c r="J87" i="1"/>
  <c r="L87" i="1"/>
  <c r="G88" i="1"/>
  <c r="H88" i="1"/>
  <c r="J88" i="1"/>
  <c r="L88" i="1"/>
  <c r="G89" i="1"/>
  <c r="H89" i="1"/>
  <c r="J89" i="1"/>
  <c r="L89" i="1"/>
  <c r="G90" i="1"/>
  <c r="H90" i="1"/>
  <c r="J90" i="1"/>
  <c r="L90" i="1"/>
  <c r="C91" i="1"/>
  <c r="E91" i="1"/>
  <c r="H91" i="1" s="1"/>
  <c r="G92" i="1"/>
  <c r="H92" i="1"/>
  <c r="L92" i="1"/>
  <c r="G93" i="1"/>
  <c r="H93" i="1"/>
  <c r="J93" i="1"/>
  <c r="L93" i="1"/>
  <c r="G94" i="1"/>
  <c r="H94" i="1"/>
  <c r="J94" i="1"/>
  <c r="L94" i="1"/>
  <c r="G95" i="1"/>
  <c r="H95" i="1"/>
  <c r="J95" i="1"/>
  <c r="L95" i="1"/>
  <c r="C96" i="1"/>
  <c r="G96" i="1"/>
  <c r="E96" i="1"/>
  <c r="H96" i="1" s="1"/>
  <c r="G97" i="1"/>
  <c r="H97" i="1"/>
  <c r="L97" i="1"/>
  <c r="G98" i="1"/>
  <c r="H98" i="1"/>
  <c r="L98" i="1"/>
  <c r="C99" i="1"/>
  <c r="G100" i="1"/>
  <c r="H100" i="1"/>
  <c r="J100" i="1"/>
  <c r="L100" i="1"/>
  <c r="G101" i="1"/>
  <c r="H101" i="1"/>
  <c r="J101" i="1"/>
  <c r="L101" i="1"/>
  <c r="G102" i="1"/>
  <c r="H102" i="1"/>
  <c r="J102" i="1"/>
  <c r="L102" i="1"/>
  <c r="G104" i="1"/>
  <c r="H104" i="1"/>
  <c r="J104" i="1"/>
  <c r="L104" i="1"/>
  <c r="G105" i="1"/>
  <c r="H105" i="1"/>
  <c r="J105" i="1"/>
  <c r="L105" i="1"/>
  <c r="C106" i="1"/>
  <c r="G106" i="1"/>
  <c r="E106" i="1"/>
  <c r="H106" i="1" s="1"/>
  <c r="G107" i="1"/>
  <c r="H107" i="1"/>
  <c r="J107" i="1"/>
  <c r="L107" i="1"/>
  <c r="G108" i="1"/>
  <c r="H108" i="1"/>
  <c r="L108" i="1"/>
  <c r="C109" i="1"/>
  <c r="G109" i="1"/>
  <c r="J109" i="1"/>
  <c r="J110" i="1"/>
  <c r="G111" i="1"/>
  <c r="H111" i="1"/>
  <c r="J111" i="1"/>
  <c r="L111" i="1"/>
  <c r="C112" i="1"/>
  <c r="E112" i="1"/>
  <c r="G112" i="1"/>
  <c r="J112" i="1"/>
  <c r="G113" i="1"/>
  <c r="H113" i="1"/>
  <c r="J113" i="1"/>
  <c r="L113" i="1"/>
  <c r="G114" i="1"/>
  <c r="H114" i="1"/>
  <c r="L114" i="1"/>
  <c r="G115" i="1"/>
  <c r="H115" i="1"/>
  <c r="L115" i="1"/>
  <c r="C117" i="1"/>
  <c r="G117" i="1"/>
  <c r="E117" i="1"/>
  <c r="H117" i="1" s="1"/>
  <c r="L117" i="1"/>
  <c r="G118" i="1"/>
  <c r="H118" i="1"/>
  <c r="J118" i="1"/>
  <c r="L118" i="1"/>
  <c r="G119" i="1"/>
  <c r="H119" i="1"/>
  <c r="J119" i="1"/>
  <c r="L119" i="1"/>
  <c r="G120" i="1"/>
  <c r="H120" i="1"/>
  <c r="J120" i="1"/>
  <c r="L120" i="1"/>
  <c r="G121" i="1"/>
  <c r="H121" i="1"/>
  <c r="J121" i="1"/>
  <c r="L121" i="1"/>
  <c r="C122" i="1"/>
  <c r="G122" i="1"/>
  <c r="E122" i="1"/>
  <c r="G123" i="1"/>
  <c r="H123" i="1"/>
  <c r="J123" i="1"/>
  <c r="L123" i="1"/>
  <c r="C125" i="1"/>
  <c r="E125" i="1"/>
  <c r="L125" i="1"/>
  <c r="G126" i="1"/>
  <c r="H126" i="1"/>
  <c r="J126" i="1"/>
  <c r="L126" i="1"/>
  <c r="G77" i="1" l="1"/>
  <c r="H83" i="1"/>
  <c r="H125" i="1"/>
  <c r="G99" i="1"/>
  <c r="H79" i="1"/>
  <c r="J79" i="1"/>
  <c r="G125" i="1"/>
  <c r="H122" i="1"/>
  <c r="J122" i="1"/>
  <c r="H112" i="1"/>
  <c r="H109" i="1"/>
  <c r="L106" i="1"/>
  <c r="J106" i="1"/>
  <c r="I127" i="1"/>
  <c r="I128" i="1" s="1"/>
  <c r="H99" i="1"/>
  <c r="J99" i="1"/>
  <c r="L96" i="1"/>
  <c r="G91" i="1"/>
  <c r="J83" i="1"/>
  <c r="G83" i="1"/>
  <c r="C127" i="1"/>
  <c r="C128" i="1" s="1"/>
  <c r="G79" i="1"/>
  <c r="E127" i="1"/>
  <c r="E128" i="1" s="1"/>
  <c r="H77" i="1"/>
  <c r="G68" i="1"/>
  <c r="J125" i="1"/>
  <c r="L122" i="1"/>
  <c r="J117" i="1"/>
  <c r="L112" i="1"/>
  <c r="L109" i="1"/>
  <c r="L99" i="1"/>
  <c r="L91" i="1"/>
  <c r="L79" i="1"/>
  <c r="K127" i="1"/>
  <c r="K128" i="1" s="1"/>
  <c r="H68" i="1"/>
  <c r="F127" i="1"/>
  <c r="F128" i="1" s="1"/>
  <c r="L128" i="1" l="1"/>
  <c r="G128" i="1"/>
  <c r="J128" i="1"/>
  <c r="H128" i="1"/>
  <c r="J127" i="1"/>
  <c r="L127" i="1"/>
  <c r="G127" i="1"/>
  <c r="H127" i="1"/>
</calcChain>
</file>

<file path=xl/sharedStrings.xml><?xml version="1.0" encoding="utf-8"?>
<sst xmlns="http://schemas.openxmlformats.org/spreadsheetml/2006/main" count="355" uniqueCount="273">
  <si>
    <t xml:space="preserve">Код </t>
  </si>
  <si>
    <t>проект</t>
  </si>
  <si>
    <t>1 00 00</t>
  </si>
  <si>
    <t>1 01 00</t>
  </si>
  <si>
    <t>1 01 02</t>
  </si>
  <si>
    <t>Налог на доходы физических лиц</t>
  </si>
  <si>
    <t>1 03 00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</si>
  <si>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</si>
  <si>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</si>
  <si>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</si>
  <si>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</si>
  <si>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</si>
  <si>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</si>
  <si>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</si>
  <si>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</si>
  <si>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</si>
  <si>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</si>
  <si>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</si>
  <si>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</si>
  <si>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</si>
  <si>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</si>
  <si>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</si>
  <si>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</si>
  <si>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</si>
  <si>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1 11 00</t>
  </si>
  <si>
    <t>1 12 00</t>
  </si>
  <si>
    <t>1 13 00</t>
  </si>
  <si>
    <t>1 14 00</t>
  </si>
  <si>
    <t>1 16 00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</si>
  <si>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</si>
  <si>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</si>
  <si>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</si>
  <si>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</si>
  <si>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</si>
  <si>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</si>
  <si>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</si>
  <si>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01 03 0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</si>
  <si>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</si>
  <si>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</si>
  <si>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</si>
  <si>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</si>
  <si>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</si>
  <si>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</si>
  <si>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</si>
  <si>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</si>
  <si>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1 17 00</t>
  </si>
  <si>
    <t>2 19 00</t>
  </si>
  <si>
    <t>ДОХОДЫ</t>
  </si>
  <si>
    <t>(тыс. рублей)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</si>
  <si>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</si>
  <si>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</si>
  <si>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</si>
  <si>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</si>
  <si>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</si>
  <si>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</si>
  <si>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</si>
  <si>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</si>
  <si>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</si>
  <si>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</si>
  <si>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</si>
  <si>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</si>
  <si>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</si>
  <si>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</si>
  <si>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</si>
  <si>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</si>
  <si>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</si>
  <si>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</si>
  <si>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</si>
  <si>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</si>
  <si>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</si>
  <si>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</si>
  <si>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</si>
  <si>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</si>
  <si>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</si>
  <si>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</si>
  <si>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</si>
  <si>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</si>
  <si>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</si>
  <si>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</si>
  <si>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</si>
  <si>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</si>
  <si>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</si>
  <si>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</si>
  <si>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</si>
  <si>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</si>
  <si>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</si>
  <si>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</si>
  <si>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</si>
  <si>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</si>
  <si>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</si>
  <si>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</si>
  <si>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</si>
  <si>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</si>
  <si>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</si>
  <si>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</si>
  <si>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</si>
  <si>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</si>
  <si>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</si>
  <si>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</si>
  <si>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</si>
  <si>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</si>
  <si>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</si>
  <si>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</si>
  <si>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</si>
  <si>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</si>
  <si>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</si>
  <si>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</si>
  <si>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</si>
  <si>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</si>
  <si>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</si>
  <si>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</si>
  <si>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</si>
  <si>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</si>
  <si>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</si>
  <si>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</si>
  <si>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</si>
  <si>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</si>
  <si>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</si>
  <si>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</si>
  <si>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</si>
  <si>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</si>
  <si>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</si>
  <si>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</si>
  <si>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</si>
  <si>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</si>
  <si>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</si>
  <si>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</si>
  <si>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</si>
  <si>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</si>
  <si>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</si>
  <si>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</si>
  <si>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</si>
  <si>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</si>
  <si>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</si>
  <si>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</si>
  <si>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</si>
  <si>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</si>
  <si>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</si>
  <si>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</si>
  <si>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</si>
  <si>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</si>
  <si>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</si>
  <si>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</si>
  <si>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</si>
  <si>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</si>
  <si>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</si>
  <si>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</si>
  <si>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</si>
  <si>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</si>
  <si>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</si>
  <si>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</si>
  <si>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</si>
  <si>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</si>
  <si>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</si>
  <si>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</si>
  <si>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</si>
  <si>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</si>
  <si>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</si>
  <si>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</si>
  <si>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</si>
  <si>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</si>
  <si>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</si>
  <si>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</si>
  <si>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</si>
  <si>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</si>
  <si>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</si>
  <si>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</si>
  <si>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</si>
  <si>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</si>
  <si>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</si>
  <si>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</si>
  <si>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11 03</t>
  </si>
  <si>
    <t>Спорт высших достижений</t>
  </si>
  <si>
    <t>1 06 04</t>
  </si>
  <si>
    <t>Транспортный налог</t>
  </si>
  <si>
    <t>2 02 19</t>
  </si>
  <si>
    <t>2 03 00</t>
  </si>
  <si>
    <t>Безвозмездные поступления от государственных (муниципальных) организаций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</si>
  <si>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</si>
  <si>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</si>
  <si>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</si>
  <si>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</si>
  <si>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</si>
  <si>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</si>
  <si>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</si>
  <si>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</si>
  <si>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</si>
  <si>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</si>
  <si>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</si>
  <si>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09 07</t>
  </si>
  <si>
    <t>Санитарно-эпидемиологическое благополучие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</si>
  <si>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</si>
  <si>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</si>
  <si>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03 10</t>
  </si>
  <si>
    <t xml:space="preserve"> </t>
  </si>
  <si>
    <t>НЕНАЛОГОВЫЕ ДОХОДЫ</t>
  </si>
  <si>
    <t>НАЛОГОВЫЕ ДОХОДЫ</t>
  </si>
  <si>
    <t>НАЛОГОВЫЕ И НЕНАЛОГОВЫЕ 
ДОХОДЫ</t>
  </si>
  <si>
    <t>Прочие дотации</t>
  </si>
  <si>
    <t>2 04 00</t>
  </si>
  <si>
    <t>Безвозмездные поступления от негосударственных организаций</t>
  </si>
  <si>
    <t>Обслуживание государственного (муниципального) долга</t>
  </si>
  <si>
    <t>Х</t>
  </si>
  <si>
    <t>Кредиты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</si>
  <si>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</si>
  <si>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в том числе:</t>
  </si>
  <si>
    <t>ИСТОЧНИКИ ФИНАНСИРОВАНИЯ ДЕФИЦИТА БЮДЖЕТА-ВСЕГО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</si>
  <si>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</si>
  <si>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</si>
  <si>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</si>
  <si>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</si>
  <si>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1 11 01</t>
  </si>
  <si>
    <t>1 11 05</t>
  </si>
  <si>
    <t>1 11 07</t>
  </si>
  <si>
    <t>1 11 09</t>
  </si>
  <si>
    <t xml:space="preserve">Государственная пошлина по делам, рассматриваемым в судах общей юрисдикции, мировыми судьями </t>
  </si>
  <si>
    <t>1 08 03</t>
  </si>
  <si>
    <t>1 08 07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</si>
  <si>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</si>
  <si>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</si>
  <si>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1 12 01</t>
  </si>
  <si>
    <t>Доходы от оказания платных услуг (работ)</t>
  </si>
  <si>
    <t>Доходы от компенсации затрат государства</t>
  </si>
  <si>
    <t>1 13 01</t>
  </si>
  <si>
    <t>1 13 02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</si>
  <si>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</si>
  <si>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</si>
  <si>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</si>
  <si>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1 14 01</t>
  </si>
  <si>
    <t>1 14 02</t>
  </si>
  <si>
    <t>1 14 06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</si>
  <si>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</si>
  <si>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</si>
  <si>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</si>
  <si>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</si>
  <si>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 xml:space="preserve"> 1 16 01</t>
  </si>
  <si>
    <t>1 16 02</t>
  </si>
  <si>
    <t xml:space="preserve"> 1 16 07</t>
  </si>
  <si>
    <t>1 16 10</t>
  </si>
  <si>
    <t>Инициативные платежи</t>
  </si>
  <si>
    <t>1 17 05</t>
  </si>
  <si>
    <t>1 17 15</t>
  </si>
  <si>
    <t>Платежи, уплачиваемые в целях возмещения вреда</t>
  </si>
  <si>
    <t>1 16 11</t>
  </si>
  <si>
    <t>Невыясненные поступления</t>
  </si>
  <si>
    <t>1 17 01</t>
  </si>
  <si>
    <t>0705</t>
  </si>
  <si>
    <t>Профессиональная подготовка, переподготовка и повышение квалификации</t>
  </si>
  <si>
    <t>2026 год</t>
  </si>
  <si>
    <t>% роста (снижения) к 2026 году</t>
  </si>
  <si>
    <t>-</t>
  </si>
  <si>
    <t>1 11 053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</si>
  <si>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</si>
  <si>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свыше 
200,0</t>
  </si>
  <si>
    <t>1 14 063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</si>
  <si>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</si>
  <si>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1 16 013</t>
  </si>
  <si>
    <t>х</t>
  </si>
  <si>
    <t>01 02 00</t>
  </si>
  <si>
    <t>01 03 00</t>
  </si>
  <si>
    <t>01 05 00</t>
  </si>
  <si>
    <t>01 05 02</t>
  </si>
  <si>
    <t>01 06 00</t>
  </si>
  <si>
    <t>2024 год</t>
  </si>
  <si>
    <t xml:space="preserve">2025 год </t>
  </si>
  <si>
    <t>2027 год</t>
  </si>
  <si>
    <t xml:space="preserve"> 2028 год</t>
  </si>
  <si>
    <t>план 
(решение от 20.12.2024 
№ 102)</t>
  </si>
  <si>
    <t>план (решение от 28.10.2025 
№ 70)</t>
  </si>
  <si>
    <t>% роста (снижения) к 2025 году   (решение от 20.12.2024 № 102)</t>
  </si>
  <si>
    <t>% роста (снижения) к 2027 году</t>
  </si>
  <si>
    <t>% роста (снижения) к 2025 году   (решение от 28.10.2025 № 70)</t>
  </si>
  <si>
    <t>Основные параметры бюджета города Югорска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</si>
</sst>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;[Red]\-#,##0.0"/>
    <numFmt numFmtId="167" formatCode="000\ 0\ 00\ 00000\ 00\ 0000\ 000"/>
  </numFmts>
  <fonts count="15" x14ac:knownFonts="1">
    <font>
      <sz val="12"/>
      <color theme="1"/>
      <name val="Cambria"/>
      <family val="2"/>
      <charset val="204"/>
      <scheme val="maj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2"/>
      <color theme="3" tint="-0.249977111117893"/>
      <name val="PT Astra Serif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PT Astra Serif"/>
      <family val="1"/>
      <charset val="204"/>
    </font>
    <font>
      <sz val="12"/>
      <color theme="4"/>
      <name val="PT Astra Serif"/>
      <family val="1"/>
      <charset val="204"/>
    </font>
    <font>
      <b/>
      <sz val="12"/>
      <color theme="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3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7" fillId="0" borderId="1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164" fontId="3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justify" vertical="top" wrapText="1" readingOrder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0" fontId="4" fillId="0" borderId="1" xfId="0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showGridLines="0" tabSelected="1" view="pageBreakPreview" zoomScale="80" zoomScaleNormal="80" zoomScaleSheetLayoutView="80" workbookViewId="0">
      <pane ySplit="6" topLeftCell="A125" activePane="bottomLeft" state="frozen"/>
      <selection pane="bottomLeft" activeCell="F138" sqref="F138"/>
    </sheetView>
  </sheetViews>
  <sheetFormatPr defaultColWidth="8.88671875" defaultRowHeight="15.75" x14ac:dyDescent="0.25"/>
  <cols>
    <col min="1" max="1" width="7.88671875" style="3" customWidth="1"/>
    <col min="2" max="2" width="38.33203125" style="1" customWidth="1"/>
    <col min="3" max="3" width="11.21875" style="1" customWidth="1"/>
    <col min="4" max="4" width="11.21875" style="25" customWidth="1"/>
    <col min="5" max="5" width="10.6640625" style="1" customWidth="1"/>
    <col min="6" max="6" width="13.109375" style="30" customWidth="1"/>
    <col min="7" max="7" width="11.109375" style="30" customWidth="1"/>
    <col min="8" max="8" width="10.33203125" style="30" customWidth="1"/>
    <col min="9" max="9" width="10.5546875" style="30" bestFit="1" customWidth="1"/>
    <col min="10" max="10" width="10" style="30" customWidth="1"/>
    <col min="11" max="11" width="10.5546875" style="30" bestFit="1" customWidth="1"/>
    <col min="12" max="12" width="10.33203125" style="30" customWidth="1"/>
    <col min="13" max="16384" width="8.88671875" style="1"/>
  </cols>
  <sheetData>
    <row r="1" spans="1:12" ht="16.5" x14ac:dyDescent="0.25">
      <c r="L1" s="60" t="s">
        <v>55</v>
      </c>
    </row>
    <row r="2" spans="1:12" x14ac:dyDescent="0.25">
      <c r="L2" s="61"/>
    </row>
    <row r="3" spans="1:12" ht="33" customHeight="1" x14ac:dyDescent="0.25">
      <c r="A3" s="68" t="s">
        <v>272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5">
      <c r="F4" s="1"/>
      <c r="G4" s="1"/>
      <c r="H4" s="1" t="s">
        <v>194</v>
      </c>
      <c r="I4" s="1"/>
      <c r="J4" s="1"/>
      <c r="K4" s="1"/>
      <c r="L4" s="64" t="s">
        <v>48</v>
      </c>
    </row>
    <row r="5" spans="1:12" s="3" customFormat="1" ht="18.75" customHeight="1" x14ac:dyDescent="0.25">
      <c r="A5" s="69" t="s">
        <v>0</v>
      </c>
      <c r="B5" s="69" t="s">
        <v>60</v>
      </c>
      <c r="C5" s="5" t="s">
        <v>263</v>
      </c>
      <c r="D5" s="71" t="s">
        <v>264</v>
      </c>
      <c r="E5" s="72"/>
      <c r="F5" s="70" t="s">
        <v>248</v>
      </c>
      <c r="G5" s="70"/>
      <c r="H5" s="70"/>
      <c r="I5" s="70" t="s">
        <v>265</v>
      </c>
      <c r="J5" s="70"/>
      <c r="K5" s="70" t="s">
        <v>266</v>
      </c>
      <c r="L5" s="70"/>
    </row>
    <row r="6" spans="1:12" s="3" customFormat="1" ht="102" customHeight="1" x14ac:dyDescent="0.25">
      <c r="A6" s="69"/>
      <c r="B6" s="69"/>
      <c r="C6" s="63" t="s">
        <v>44</v>
      </c>
      <c r="D6" s="63" t="s">
        <v>267</v>
      </c>
      <c r="E6" s="63" t="s">
        <v>268</v>
      </c>
      <c r="F6" s="63" t="s">
        <v>1</v>
      </c>
      <c r="G6" s="63" t="s">
        <v>269</v>
      </c>
      <c r="H6" s="63" t="s">
        <v>271</v>
      </c>
      <c r="I6" s="63" t="s">
        <v>1</v>
      </c>
      <c r="J6" s="63" t="s">
        <v>249</v>
      </c>
      <c r="K6" s="63" t="s">
        <v>1</v>
      </c>
      <c r="L6" s="63" t="s">
        <v>270</v>
      </c>
    </row>
    <row r="7" spans="1:12" s="3" customFormat="1" ht="15.75" customHeight="1" x14ac:dyDescent="0.25">
      <c r="A7" s="63">
        <v>1</v>
      </c>
      <c r="B7" s="4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</row>
    <row r="8" spans="1:12" ht="21" customHeight="1" x14ac:dyDescent="0.25">
      <c r="A8" s="31"/>
      <c r="B8" s="19" t="s">
        <v>47</v>
      </c>
      <c r="C8" s="32"/>
      <c r="D8" s="63" t="s">
        <v>194</v>
      </c>
      <c r="E8" s="63"/>
      <c r="F8" s="63"/>
      <c r="G8" s="63"/>
      <c r="H8" s="63"/>
      <c r="I8" s="63"/>
      <c r="J8" s="63"/>
      <c r="K8" s="63"/>
      <c r="L8" s="63"/>
    </row>
    <row r="9" spans="1:12" ht="31.5" x14ac:dyDescent="0.25">
      <c r="A9" s="33" t="s">
        <v>2</v>
      </c>
      <c r="B9" s="19" t="s">
        <v>197</v>
      </c>
      <c r="C9" s="34">
        <f>SUM(C11+C13+C15+C20+C24+C28+C34+C36+C39+C44+C51)</f>
        <v>2230995.9000000004</v>
      </c>
      <c r="D9" s="34">
        <f>SUM(D10+D27)</f>
        <v>2355697.6</v>
      </c>
      <c r="E9" s="34">
        <f>SUM(E11+E13+E15+E20+E24+E28+E34+E36+E39+E44+E51)</f>
        <v>2435340.7000000007</v>
      </c>
      <c r="F9" s="34">
        <f>SUM(F10+F27)</f>
        <v>2502714.7000000002</v>
      </c>
      <c r="G9" s="16">
        <f>F9/D9*100</f>
        <v>106.24091564214355</v>
      </c>
      <c r="H9" s="16">
        <f>F9/E9*100</f>
        <v>102.76651229949056</v>
      </c>
      <c r="I9" s="34">
        <f>SUM(I10+I27)</f>
        <v>2500979.6999999997</v>
      </c>
      <c r="J9" s="16">
        <f>SUM(I9/F9)*100</f>
        <v>99.930675278328749</v>
      </c>
      <c r="K9" s="34">
        <f>SUM(K10+K27)</f>
        <v>2626170.4</v>
      </c>
      <c r="L9" s="16">
        <f>SUM(K9/I9)*100</f>
        <v>105.00566637945923</v>
      </c>
    </row>
    <row r="10" spans="1:12" ht="21" customHeight="1" x14ac:dyDescent="0.25">
      <c r="A10" s="33" t="s">
        <v>202</v>
      </c>
      <c r="B10" s="24" t="s">
        <v>196</v>
      </c>
      <c r="C10" s="34">
        <f>SUM(C11+C13+C15+C20+C24)</f>
        <v>2035027.7000000002</v>
      </c>
      <c r="D10" s="34">
        <f t="shared" ref="D10:K10" si="0">SUM(D11+D13+D15+D20+D24)</f>
        <v>2119602.5</v>
      </c>
      <c r="E10" s="34">
        <f t="shared" si="0"/>
        <v>2196465.9000000004</v>
      </c>
      <c r="F10" s="34">
        <f t="shared" si="0"/>
        <v>2315427.2000000002</v>
      </c>
      <c r="G10" s="16">
        <f>F10/D10*100</f>
        <v>109.23874641589639</v>
      </c>
      <c r="H10" s="16">
        <f>F10/E10*100</f>
        <v>105.41603218151485</v>
      </c>
      <c r="I10" s="34">
        <f t="shared" si="0"/>
        <v>2318843.9</v>
      </c>
      <c r="J10" s="16">
        <f t="shared" ref="J10:J27" si="1">SUM(I10/F10)*100</f>
        <v>100.14756240230741</v>
      </c>
      <c r="K10" s="34">
        <f t="shared" si="0"/>
        <v>2453124.6</v>
      </c>
      <c r="L10" s="16">
        <f t="shared" ref="L10:L44" si="2">SUM(K10/I10)*100</f>
        <v>105.79084689573111</v>
      </c>
    </row>
    <row r="11" spans="1:12" s="6" customFormat="1" ht="22.5" customHeight="1" x14ac:dyDescent="0.25">
      <c r="A11" s="33" t="s">
        <v>3</v>
      </c>
      <c r="B11" s="35" t="s">
        <v>178</v>
      </c>
      <c r="C11" s="34">
        <f t="shared" ref="C11:F11" si="3">SUM(C12)</f>
        <v>1695147.4</v>
      </c>
      <c r="D11" s="16">
        <f t="shared" si="3"/>
        <v>1728108.2</v>
      </c>
      <c r="E11" s="16">
        <f>SUM(E12)</f>
        <v>1771506.8</v>
      </c>
      <c r="F11" s="16">
        <f t="shared" si="3"/>
        <v>1874044.7</v>
      </c>
      <c r="G11" s="16">
        <f t="shared" ref="G11:G51" si="4">F11/D11*100</f>
        <v>108.44487052373226</v>
      </c>
      <c r="H11" s="16">
        <f t="shared" ref="H11:H66" si="5">F11/E11*100</f>
        <v>105.78817422546727</v>
      </c>
      <c r="I11" s="16">
        <f>SUM(I12)</f>
        <v>1849705</v>
      </c>
      <c r="J11" s="16">
        <f t="shared" si="1"/>
        <v>98.7012209473979</v>
      </c>
      <c r="K11" s="16">
        <f>SUM(K12)</f>
        <v>1970328.6</v>
      </c>
      <c r="L11" s="16">
        <f>SUM(K11/I11)*100</f>
        <v>106.52123446711774</v>
      </c>
    </row>
    <row r="12" spans="1:12" x14ac:dyDescent="0.25">
      <c r="A12" s="36" t="s">
        <v>4</v>
      </c>
      <c r="B12" s="37" t="s">
        <v>5</v>
      </c>
      <c r="C12" s="7">
        <v>1695147.4</v>
      </c>
      <c r="D12" s="2">
        <v>1728108.2</v>
      </c>
      <c r="E12" s="2">
        <v>1771506.8</v>
      </c>
      <c r="F12" s="2">
        <v>1874044.7</v>
      </c>
      <c r="G12" s="2">
        <f t="shared" si="4"/>
        <v>108.44487052373226</v>
      </c>
      <c r="H12" s="2">
        <f t="shared" si="5"/>
        <v>105.78817422546727</v>
      </c>
      <c r="I12" s="2">
        <v>1849705</v>
      </c>
      <c r="J12" s="2">
        <f t="shared" si="1"/>
        <v>98.7012209473979</v>
      </c>
      <c r="K12" s="2">
        <v>1970328.6</v>
      </c>
      <c r="L12" s="2">
        <f t="shared" si="2"/>
        <v>106.52123446711774</v>
      </c>
    </row>
    <row r="13" spans="1:12" s="6" customFormat="1" ht="50.25" customHeight="1" x14ac:dyDescent="0.25">
      <c r="A13" s="33" t="s">
        <v>6</v>
      </c>
      <c r="B13" s="35" t="s">
        <v>179</v>
      </c>
      <c r="C13" s="34">
        <f t="shared" ref="C13:F13" si="6">SUM(C14)</f>
        <v>41786.800000000003</v>
      </c>
      <c r="D13" s="16">
        <f t="shared" si="6"/>
        <v>43737.1</v>
      </c>
      <c r="E13" s="16">
        <f>SUM(E14)</f>
        <v>47731.6</v>
      </c>
      <c r="F13" s="16">
        <f t="shared" si="6"/>
        <v>51328.1</v>
      </c>
      <c r="G13" s="16">
        <f t="shared" si="4"/>
        <v>117.35597467596159</v>
      </c>
      <c r="H13" s="16">
        <f t="shared" si="5"/>
        <v>107.53484065063815</v>
      </c>
      <c r="I13" s="16">
        <f>SUM(I14)</f>
        <v>70234.399999999994</v>
      </c>
      <c r="J13" s="16">
        <f t="shared" si="1"/>
        <v>136.83420972138066</v>
      </c>
      <c r="K13" s="16">
        <f>SUM(K14)</f>
        <v>74728.399999999994</v>
      </c>
      <c r="L13" s="16">
        <f>SUM(K13/I13)*100</f>
        <v>106.39857391819393</v>
      </c>
    </row>
    <row r="14" spans="1:12" ht="47.25" x14ac:dyDescent="0.25">
      <c r="A14" s="36" t="s">
        <v>7</v>
      </c>
      <c r="B14" s="37" t="s">
        <v>8</v>
      </c>
      <c r="C14" s="38">
        <v>41786.800000000003</v>
      </c>
      <c r="D14" s="2">
        <v>43737.1</v>
      </c>
      <c r="E14" s="2">
        <v>47731.6</v>
      </c>
      <c r="F14" s="2">
        <v>51328.1</v>
      </c>
      <c r="G14" s="2">
        <f t="shared" si="4"/>
        <v>117.35597467596159</v>
      </c>
      <c r="H14" s="2">
        <f t="shared" si="5"/>
        <v>107.53484065063815</v>
      </c>
      <c r="I14" s="2">
        <v>70234.399999999994</v>
      </c>
      <c r="J14" s="2">
        <f t="shared" si="1"/>
        <v>136.83420972138066</v>
      </c>
      <c r="K14" s="2">
        <v>74728.399999999994</v>
      </c>
      <c r="L14" s="2">
        <f t="shared" si="2"/>
        <v>106.39857391819393</v>
      </c>
    </row>
    <row r="15" spans="1:12" s="6" customFormat="1" ht="18.75" customHeight="1" x14ac:dyDescent="0.25">
      <c r="A15" s="33" t="s">
        <v>9</v>
      </c>
      <c r="B15" s="39" t="s">
        <v>180</v>
      </c>
      <c r="C15" s="34">
        <f>SUM(C16:C19)</f>
        <v>176003.90000000002</v>
      </c>
      <c r="D15" s="16">
        <f>SUM(D16:D19)</f>
        <v>199450</v>
      </c>
      <c r="E15" s="16">
        <f>SUM(E16:E19)</f>
        <v>217830.8</v>
      </c>
      <c r="F15" s="16">
        <f>SUM(F16:F19)</f>
        <v>225378.4</v>
      </c>
      <c r="G15" s="16">
        <f t="shared" si="4"/>
        <v>112.99994986212083</v>
      </c>
      <c r="H15" s="16">
        <f t="shared" si="5"/>
        <v>103.46489109896304</v>
      </c>
      <c r="I15" s="16">
        <f>SUM(I16:I19)</f>
        <v>229880.6</v>
      </c>
      <c r="J15" s="16">
        <f t="shared" si="1"/>
        <v>101.99761822783373</v>
      </c>
      <c r="K15" s="16">
        <f>SUM(K16:K19)</f>
        <v>234580.6</v>
      </c>
      <c r="L15" s="16">
        <f t="shared" si="2"/>
        <v>102.04453964362369</v>
      </c>
    </row>
    <row r="16" spans="1:12" ht="34.5" customHeight="1" x14ac:dyDescent="0.25">
      <c r="A16" s="36" t="s">
        <v>10</v>
      </c>
      <c r="B16" s="40" t="s">
        <v>11</v>
      </c>
      <c r="C16" s="41">
        <v>170767.1</v>
      </c>
      <c r="D16" s="2">
        <v>190000</v>
      </c>
      <c r="E16" s="2">
        <v>210000</v>
      </c>
      <c r="F16" s="2">
        <v>215497.8</v>
      </c>
      <c r="G16" s="2">
        <f t="shared" si="4"/>
        <v>113.41989473684211</v>
      </c>
      <c r="H16" s="2">
        <f t="shared" si="5"/>
        <v>102.61799999999998</v>
      </c>
      <c r="I16" s="2">
        <v>219400</v>
      </c>
      <c r="J16" s="2">
        <f t="shared" si="1"/>
        <v>101.81078414721637</v>
      </c>
      <c r="K16" s="2">
        <v>223600</v>
      </c>
      <c r="L16" s="2">
        <f t="shared" si="2"/>
        <v>101.91431175934366</v>
      </c>
    </row>
    <row r="17" spans="1:12" ht="31.5" x14ac:dyDescent="0.25">
      <c r="A17" s="36" t="s">
        <v>12</v>
      </c>
      <c r="B17" s="40" t="s">
        <v>13</v>
      </c>
      <c r="C17" s="41">
        <v>-1197</v>
      </c>
      <c r="D17" s="2">
        <v>0</v>
      </c>
      <c r="E17" s="42">
        <v>8</v>
      </c>
      <c r="F17" s="2">
        <v>0</v>
      </c>
      <c r="G17" s="2" t="s">
        <v>250</v>
      </c>
      <c r="H17" s="2">
        <f t="shared" si="5"/>
        <v>0</v>
      </c>
      <c r="I17" s="2">
        <v>0</v>
      </c>
      <c r="J17" s="2" t="s">
        <v>250</v>
      </c>
      <c r="K17" s="2">
        <v>0</v>
      </c>
      <c r="L17" s="2" t="s">
        <v>250</v>
      </c>
    </row>
    <row r="18" spans="1:12" ht="17.25" customHeight="1" x14ac:dyDescent="0.25">
      <c r="A18" s="36" t="s">
        <v>14</v>
      </c>
      <c r="B18" s="43" t="s">
        <v>15</v>
      </c>
      <c r="C18" s="2">
        <v>945.1</v>
      </c>
      <c r="D18" s="2">
        <v>950</v>
      </c>
      <c r="E18" s="2">
        <v>1322.8</v>
      </c>
      <c r="F18" s="2">
        <v>980.6</v>
      </c>
      <c r="G18" s="2">
        <f t="shared" si="4"/>
        <v>103.22105263157894</v>
      </c>
      <c r="H18" s="2">
        <f t="shared" si="5"/>
        <v>74.130631992742664</v>
      </c>
      <c r="I18" s="2">
        <v>980.6</v>
      </c>
      <c r="J18" s="2">
        <f t="shared" si="1"/>
        <v>100</v>
      </c>
      <c r="K18" s="2">
        <v>980.6</v>
      </c>
      <c r="L18" s="2">
        <f t="shared" si="2"/>
        <v>100</v>
      </c>
    </row>
    <row r="19" spans="1:12" ht="33.75" customHeight="1" x14ac:dyDescent="0.25">
      <c r="A19" s="36" t="s">
        <v>16</v>
      </c>
      <c r="B19" s="40" t="s">
        <v>17</v>
      </c>
      <c r="C19" s="2">
        <v>5488.7</v>
      </c>
      <c r="D19" s="2">
        <v>8500</v>
      </c>
      <c r="E19" s="2">
        <v>6500</v>
      </c>
      <c r="F19" s="2">
        <v>8900</v>
      </c>
      <c r="G19" s="2">
        <f t="shared" si="4"/>
        <v>104.70588235294119</v>
      </c>
      <c r="H19" s="2">
        <f t="shared" si="5"/>
        <v>136.92307692307693</v>
      </c>
      <c r="I19" s="2">
        <v>9500</v>
      </c>
      <c r="J19" s="2">
        <f t="shared" si="1"/>
        <v>106.74157303370787</v>
      </c>
      <c r="K19" s="2">
        <v>10000</v>
      </c>
      <c r="L19" s="2">
        <f t="shared" si="2"/>
        <v>105.26315789473684</v>
      </c>
    </row>
    <row r="20" spans="1:12" s="6" customFormat="1" x14ac:dyDescent="0.25">
      <c r="A20" s="33" t="s">
        <v>18</v>
      </c>
      <c r="B20" s="44" t="s">
        <v>181</v>
      </c>
      <c r="C20" s="34">
        <f t="shared" ref="C20" si="7">SUM(C21:C23)</f>
        <v>110448.3</v>
      </c>
      <c r="D20" s="16">
        <f>SUM(D21:D23)</f>
        <v>134286.70000000001</v>
      </c>
      <c r="E20" s="16">
        <f>SUM(E21:E23)</f>
        <v>134286.70000000001</v>
      </c>
      <c r="F20" s="16">
        <f>SUM(F21:F23)</f>
        <v>138665.9</v>
      </c>
      <c r="G20" s="16">
        <f t="shared" si="4"/>
        <v>103.26108244524588</v>
      </c>
      <c r="H20" s="16">
        <f t="shared" si="5"/>
        <v>103.26108244524588</v>
      </c>
      <c r="I20" s="16">
        <f>SUM(I21:I23)</f>
        <v>143013.9</v>
      </c>
      <c r="J20" s="16">
        <f t="shared" si="1"/>
        <v>103.13559425929519</v>
      </c>
      <c r="K20" s="16">
        <f>SUM(K21:K23)</f>
        <v>146977</v>
      </c>
      <c r="L20" s="16">
        <f t="shared" si="2"/>
        <v>102.77112923988507</v>
      </c>
    </row>
    <row r="21" spans="1:12" x14ac:dyDescent="0.25">
      <c r="A21" s="36" t="s">
        <v>19</v>
      </c>
      <c r="B21" s="37" t="s">
        <v>20</v>
      </c>
      <c r="C21" s="38">
        <v>42271.5</v>
      </c>
      <c r="D21" s="2">
        <v>54793.1</v>
      </c>
      <c r="E21" s="2">
        <v>54793.1</v>
      </c>
      <c r="F21" s="2">
        <v>55100</v>
      </c>
      <c r="G21" s="2">
        <f t="shared" si="4"/>
        <v>100.56010702077451</v>
      </c>
      <c r="H21" s="2">
        <f t="shared" si="5"/>
        <v>100.56010702077451</v>
      </c>
      <c r="I21" s="2">
        <v>56750</v>
      </c>
      <c r="J21" s="2">
        <f t="shared" si="1"/>
        <v>102.994555353902</v>
      </c>
      <c r="K21" s="2">
        <v>59600</v>
      </c>
      <c r="L21" s="2">
        <f t="shared" si="2"/>
        <v>105.02202643171805</v>
      </c>
    </row>
    <row r="22" spans="1:12" x14ac:dyDescent="0.25">
      <c r="A22" s="36" t="s">
        <v>173</v>
      </c>
      <c r="B22" s="37" t="s">
        <v>174</v>
      </c>
      <c r="C22" s="38">
        <v>15816.4</v>
      </c>
      <c r="D22" s="2">
        <v>16500</v>
      </c>
      <c r="E22" s="2">
        <v>16500</v>
      </c>
      <c r="F22" s="2">
        <v>17161.900000000001</v>
      </c>
      <c r="G22" s="2">
        <f t="shared" si="4"/>
        <v>104.01151515151517</v>
      </c>
      <c r="H22" s="2">
        <f t="shared" si="5"/>
        <v>104.01151515151517</v>
      </c>
      <c r="I22" s="2">
        <v>18782.900000000001</v>
      </c>
      <c r="J22" s="2">
        <f t="shared" si="1"/>
        <v>109.44534113355748</v>
      </c>
      <c r="K22" s="2">
        <v>19000</v>
      </c>
      <c r="L22" s="2">
        <f t="shared" si="2"/>
        <v>101.15583855528165</v>
      </c>
    </row>
    <row r="23" spans="1:12" x14ac:dyDescent="0.25">
      <c r="A23" s="36" t="s">
        <v>21</v>
      </c>
      <c r="B23" s="37" t="s">
        <v>22</v>
      </c>
      <c r="C23" s="38">
        <v>52360.4</v>
      </c>
      <c r="D23" s="2">
        <v>62993.599999999999</v>
      </c>
      <c r="E23" s="2">
        <v>62993.599999999999</v>
      </c>
      <c r="F23" s="2">
        <v>66404</v>
      </c>
      <c r="G23" s="2">
        <f t="shared" si="4"/>
        <v>105.41388331513042</v>
      </c>
      <c r="H23" s="2">
        <f t="shared" si="5"/>
        <v>105.41388331513042</v>
      </c>
      <c r="I23" s="2">
        <v>67481</v>
      </c>
      <c r="J23" s="2">
        <f t="shared" si="1"/>
        <v>101.62189024757544</v>
      </c>
      <c r="K23" s="2">
        <v>68377</v>
      </c>
      <c r="L23" s="2">
        <f t="shared" si="2"/>
        <v>101.32778115321351</v>
      </c>
    </row>
    <row r="24" spans="1:12" s="6" customFormat="1" x14ac:dyDescent="0.25">
      <c r="A24" s="33" t="s">
        <v>23</v>
      </c>
      <c r="B24" s="39" t="s">
        <v>182</v>
      </c>
      <c r="C24" s="34">
        <f>SUM(C25:C26)</f>
        <v>11641.3</v>
      </c>
      <c r="D24" s="34">
        <f>SUM(D25:D26)</f>
        <v>14020.5</v>
      </c>
      <c r="E24" s="34">
        <f t="shared" ref="E24" si="8">SUM(E25:E26)</f>
        <v>25110</v>
      </c>
      <c r="F24" s="34">
        <f>SUM(F25:F26)</f>
        <v>26010.1</v>
      </c>
      <c r="G24" s="16">
        <f t="shared" si="4"/>
        <v>185.51478192646479</v>
      </c>
      <c r="H24" s="16">
        <f t="shared" si="5"/>
        <v>103.58462763839107</v>
      </c>
      <c r="I24" s="34">
        <f>SUM(I25:I26)</f>
        <v>26010</v>
      </c>
      <c r="J24" s="16">
        <f t="shared" si="1"/>
        <v>99.999615533965653</v>
      </c>
      <c r="K24" s="34">
        <f>SUM(K25:K26)</f>
        <v>26510</v>
      </c>
      <c r="L24" s="16">
        <f t="shared" si="2"/>
        <v>101.92233756247597</v>
      </c>
    </row>
    <row r="25" spans="1:12" s="6" customFormat="1" ht="47.25" x14ac:dyDescent="0.25">
      <c r="A25" s="45" t="s">
        <v>216</v>
      </c>
      <c r="B25" s="46" t="s">
        <v>215</v>
      </c>
      <c r="C25" s="38">
        <v>11581.3</v>
      </c>
      <c r="D25" s="2">
        <v>14010.5</v>
      </c>
      <c r="E25" s="2">
        <v>25100</v>
      </c>
      <c r="F25" s="2">
        <v>26000.1</v>
      </c>
      <c r="G25" s="2">
        <f t="shared" si="4"/>
        <v>185.57581813639769</v>
      </c>
      <c r="H25" s="2">
        <f t="shared" si="5"/>
        <v>103.58605577689242</v>
      </c>
      <c r="I25" s="2">
        <v>26000</v>
      </c>
      <c r="J25" s="2">
        <f t="shared" ref="J25:J26" si="9">SUM(I25/F25)*100</f>
        <v>99.999615386094675</v>
      </c>
      <c r="K25" s="2">
        <v>26500</v>
      </c>
      <c r="L25" s="2">
        <f t="shared" ref="L25:L26" si="10">SUM(K25/I25)*100</f>
        <v>101.92307692307692</v>
      </c>
    </row>
    <row r="26" spans="1:12" s="6" customFormat="1" ht="48" customHeight="1" x14ac:dyDescent="0.25">
      <c r="A26" s="45" t="s">
        <v>217</v>
      </c>
      <c r="B26" s="47" t="s">
        <v>218</v>
      </c>
      <c r="C26" s="38">
        <v>60</v>
      </c>
      <c r="D26" s="2">
        <v>10</v>
      </c>
      <c r="E26" s="2">
        <v>10</v>
      </c>
      <c r="F26" s="2">
        <v>10</v>
      </c>
      <c r="G26" s="2">
        <f t="shared" si="4"/>
        <v>100</v>
      </c>
      <c r="H26" s="2">
        <f t="shared" si="5"/>
        <v>100</v>
      </c>
      <c r="I26" s="2">
        <v>10</v>
      </c>
      <c r="J26" s="2">
        <f t="shared" si="9"/>
        <v>100</v>
      </c>
      <c r="K26" s="2">
        <v>10</v>
      </c>
      <c r="L26" s="2">
        <f t="shared" si="10"/>
        <v>100</v>
      </c>
    </row>
    <row r="27" spans="1:12" ht="21.75" customHeight="1" x14ac:dyDescent="0.25">
      <c r="A27" s="33" t="s">
        <v>202</v>
      </c>
      <c r="B27" s="48" t="s">
        <v>195</v>
      </c>
      <c r="C27" s="34">
        <f>SUM(C28+C34+C36+C39+C44+C51)</f>
        <v>195968.2</v>
      </c>
      <c r="D27" s="34">
        <f>SUM(D28+D34+D36+D39+D44+D51)</f>
        <v>236095.10000000003</v>
      </c>
      <c r="E27" s="34">
        <f>SUM(E28+E34+E36+E39+E44+E51)</f>
        <v>238874.8</v>
      </c>
      <c r="F27" s="34">
        <f>SUM(F28+F34+F36+F39+F44+F51)</f>
        <v>187287.5</v>
      </c>
      <c r="G27" s="16">
        <f t="shared" si="4"/>
        <v>79.327144019507372</v>
      </c>
      <c r="H27" s="16">
        <f t="shared" si="5"/>
        <v>78.404042619815911</v>
      </c>
      <c r="I27" s="34">
        <f>SUM(I28+I34+I36+I39+I44+I51)</f>
        <v>182135.8</v>
      </c>
      <c r="J27" s="16">
        <f t="shared" si="1"/>
        <v>97.249309217112724</v>
      </c>
      <c r="K27" s="34">
        <f>SUM(K28+K34+K36+K39+K44+K51)</f>
        <v>173045.8</v>
      </c>
      <c r="L27" s="16">
        <f t="shared" si="2"/>
        <v>95.009218396383361</v>
      </c>
    </row>
    <row r="28" spans="1:12" s="6" customFormat="1" ht="47.25" x14ac:dyDescent="0.25">
      <c r="A28" s="33" t="s">
        <v>24</v>
      </c>
      <c r="B28" s="39" t="s">
        <v>183</v>
      </c>
      <c r="C28" s="34">
        <f>SUM(C29:C33)</f>
        <v>75521.100000000006</v>
      </c>
      <c r="D28" s="34">
        <f t="shared" ref="D28:F28" si="11">SUM(D29:D33)</f>
        <v>77137.200000000012</v>
      </c>
      <c r="E28" s="34">
        <f t="shared" si="11"/>
        <v>77493</v>
      </c>
      <c r="F28" s="34">
        <f t="shared" si="11"/>
        <v>75647.400000000009</v>
      </c>
      <c r="G28" s="16">
        <f t="shared" si="4"/>
        <v>98.068636144428368</v>
      </c>
      <c r="H28" s="16">
        <f t="shared" si="5"/>
        <v>97.618365529789799</v>
      </c>
      <c r="I28" s="34">
        <f t="shared" ref="I28" si="12">SUM(I29:I33)</f>
        <v>72790.8</v>
      </c>
      <c r="J28" s="16">
        <f t="shared" ref="J28:J44" si="13">SUM(I28/F28)*100</f>
        <v>96.22379619127689</v>
      </c>
      <c r="K28" s="34">
        <f t="shared" ref="K28" si="14">SUM(K29:K33)</f>
        <v>67681.100000000006</v>
      </c>
      <c r="L28" s="16">
        <f t="shared" si="2"/>
        <v>92.980294213004939</v>
      </c>
    </row>
    <row r="29" spans="1:12" s="6" customFormat="1" ht="94.5" x14ac:dyDescent="0.25">
      <c r="A29" s="45" t="s">
        <v>211</v>
      </c>
      <c r="B29" s="46" t="s">
        <v>207</v>
      </c>
      <c r="C29" s="38">
        <v>231.4</v>
      </c>
      <c r="D29" s="2">
        <v>100</v>
      </c>
      <c r="E29" s="2">
        <v>266.60000000000002</v>
      </c>
      <c r="F29" s="2">
        <v>0</v>
      </c>
      <c r="G29" s="2">
        <f t="shared" ref="G29:G33" si="15">F29/D29*100</f>
        <v>0</v>
      </c>
      <c r="H29" s="2">
        <f t="shared" si="5"/>
        <v>0</v>
      </c>
      <c r="I29" s="2">
        <v>0</v>
      </c>
      <c r="J29" s="2" t="s">
        <v>250</v>
      </c>
      <c r="K29" s="2">
        <v>0</v>
      </c>
      <c r="L29" s="2" t="s">
        <v>250</v>
      </c>
    </row>
    <row r="30" spans="1:12" s="6" customFormat="1" ht="126" x14ac:dyDescent="0.25">
      <c r="A30" s="45" t="s">
        <v>212</v>
      </c>
      <c r="B30" s="46" t="s">
        <v>208</v>
      </c>
      <c r="C30" s="38">
        <v>61304.800000000003</v>
      </c>
      <c r="D30" s="2">
        <v>63236.4</v>
      </c>
      <c r="E30" s="2">
        <v>63030.400000000001</v>
      </c>
      <c r="F30" s="2">
        <v>61816</v>
      </c>
      <c r="G30" s="2">
        <f t="shared" si="15"/>
        <v>97.753825328450077</v>
      </c>
      <c r="H30" s="2">
        <f t="shared" si="5"/>
        <v>98.073310656445145</v>
      </c>
      <c r="I30" s="2">
        <v>59050.7</v>
      </c>
      <c r="J30" s="2">
        <f t="shared" ref="J30:J33" si="16">SUM(I30/F30)*100</f>
        <v>95.526562702213013</v>
      </c>
      <c r="K30" s="2">
        <v>54603.3</v>
      </c>
      <c r="L30" s="2">
        <f t="shared" ref="L30:L33" si="17">SUM(K30/I30)*100</f>
        <v>92.468505877153035</v>
      </c>
    </row>
    <row r="31" spans="1:12" s="6" customFormat="1" ht="63" x14ac:dyDescent="0.25">
      <c r="A31" s="45" t="s">
        <v>251</v>
      </c>
      <c r="B31" s="46" t="s">
        <v>252</v>
      </c>
      <c r="C31" s="38">
        <v>24.8</v>
      </c>
      <c r="D31" s="2">
        <v>0.8</v>
      </c>
      <c r="E31" s="2">
        <v>21.6</v>
      </c>
      <c r="F31" s="2">
        <v>0.8</v>
      </c>
      <c r="G31" s="2">
        <f t="shared" si="15"/>
        <v>100</v>
      </c>
      <c r="H31" s="2">
        <f t="shared" si="5"/>
        <v>3.7037037037037033</v>
      </c>
      <c r="I31" s="2">
        <v>0</v>
      </c>
      <c r="J31" s="2">
        <f t="shared" si="16"/>
        <v>0</v>
      </c>
      <c r="K31" s="2">
        <v>0</v>
      </c>
      <c r="L31" s="2" t="s">
        <v>250</v>
      </c>
    </row>
    <row r="32" spans="1:12" s="6" customFormat="1" ht="31.5" x14ac:dyDescent="0.25">
      <c r="A32" s="45" t="s">
        <v>213</v>
      </c>
      <c r="B32" s="46" t="s">
        <v>209</v>
      </c>
      <c r="C32" s="38">
        <v>0</v>
      </c>
      <c r="D32" s="2">
        <v>0</v>
      </c>
      <c r="E32" s="2">
        <v>0</v>
      </c>
      <c r="F32" s="2">
        <v>0</v>
      </c>
      <c r="G32" s="2" t="s">
        <v>250</v>
      </c>
      <c r="H32" s="2" t="s">
        <v>250</v>
      </c>
      <c r="I32" s="2">
        <v>0</v>
      </c>
      <c r="J32" s="2" t="s">
        <v>250</v>
      </c>
      <c r="K32" s="2">
        <v>0</v>
      </c>
      <c r="L32" s="2" t="s">
        <v>250</v>
      </c>
    </row>
    <row r="33" spans="1:12" s="6" customFormat="1" ht="110.25" x14ac:dyDescent="0.25">
      <c r="A33" s="45" t="s">
        <v>214</v>
      </c>
      <c r="B33" s="46" t="s">
        <v>210</v>
      </c>
      <c r="C33" s="38">
        <v>13960.1</v>
      </c>
      <c r="D33" s="2">
        <v>13800</v>
      </c>
      <c r="E33" s="2">
        <v>14174.4</v>
      </c>
      <c r="F33" s="2">
        <v>13830.6</v>
      </c>
      <c r="G33" s="2">
        <f t="shared" si="15"/>
        <v>100.2217391304348</v>
      </c>
      <c r="H33" s="2">
        <f t="shared" si="5"/>
        <v>97.574500507958021</v>
      </c>
      <c r="I33" s="2">
        <v>13740.1</v>
      </c>
      <c r="J33" s="2">
        <f t="shared" si="16"/>
        <v>99.345653840035865</v>
      </c>
      <c r="K33" s="2">
        <v>13077.8</v>
      </c>
      <c r="L33" s="2">
        <f t="shared" si="17"/>
        <v>95.179802184845812</v>
      </c>
    </row>
    <row r="34" spans="1:12" s="6" customFormat="1" ht="34.5" customHeight="1" x14ac:dyDescent="0.25">
      <c r="A34" s="33" t="s">
        <v>25</v>
      </c>
      <c r="B34" s="39" t="s">
        <v>184</v>
      </c>
      <c r="C34" s="34">
        <f>SUM(C35)</f>
        <v>1870.5</v>
      </c>
      <c r="D34" s="34">
        <f t="shared" ref="D34:F34" si="18">SUM(D35)</f>
        <v>1182.5999999999999</v>
      </c>
      <c r="E34" s="34">
        <f t="shared" si="18"/>
        <v>1069.7</v>
      </c>
      <c r="F34" s="34">
        <f t="shared" si="18"/>
        <v>0</v>
      </c>
      <c r="G34" s="16">
        <f t="shared" si="4"/>
        <v>0</v>
      </c>
      <c r="H34" s="16">
        <f t="shared" si="5"/>
        <v>0</v>
      </c>
      <c r="I34" s="34">
        <f t="shared" ref="I34" si="19">SUM(I35)</f>
        <v>0</v>
      </c>
      <c r="J34" s="16" t="s">
        <v>250</v>
      </c>
      <c r="K34" s="34">
        <f t="shared" ref="K34" si="20">SUM(K35)</f>
        <v>0</v>
      </c>
      <c r="L34" s="16" t="s">
        <v>250</v>
      </c>
    </row>
    <row r="35" spans="1:12" s="6" customFormat="1" ht="31.5" x14ac:dyDescent="0.25">
      <c r="A35" s="49" t="s">
        <v>220</v>
      </c>
      <c r="B35" s="47" t="s">
        <v>219</v>
      </c>
      <c r="C35" s="38">
        <v>1870.5</v>
      </c>
      <c r="D35" s="2">
        <v>1182.5999999999999</v>
      </c>
      <c r="E35" s="2">
        <v>1069.7</v>
      </c>
      <c r="F35" s="2">
        <v>0</v>
      </c>
      <c r="G35" s="2">
        <f t="shared" si="4"/>
        <v>0</v>
      </c>
      <c r="H35" s="2">
        <f t="shared" si="5"/>
        <v>0</v>
      </c>
      <c r="I35" s="2">
        <v>0</v>
      </c>
      <c r="J35" s="2" t="s">
        <v>250</v>
      </c>
      <c r="K35" s="2">
        <v>0</v>
      </c>
      <c r="L35" s="2" t="s">
        <v>250</v>
      </c>
    </row>
    <row r="36" spans="1:12" s="6" customFormat="1" ht="31.5" x14ac:dyDescent="0.25">
      <c r="A36" s="33" t="s">
        <v>26</v>
      </c>
      <c r="B36" s="39" t="s">
        <v>185</v>
      </c>
      <c r="C36" s="34">
        <f>SUM(C37:C38)</f>
        <v>1075</v>
      </c>
      <c r="D36" s="34">
        <f t="shared" ref="D36:F36" si="21">SUM(D37:D38)</f>
        <v>98.699999999999989</v>
      </c>
      <c r="E36" s="34">
        <f t="shared" si="21"/>
        <v>1802.8000000000002</v>
      </c>
      <c r="F36" s="34">
        <f t="shared" si="21"/>
        <v>40.799999999999997</v>
      </c>
      <c r="G36" s="16">
        <f t="shared" si="4"/>
        <v>41.337386018237083</v>
      </c>
      <c r="H36" s="16">
        <f t="shared" si="5"/>
        <v>2.2631462169957839</v>
      </c>
      <c r="I36" s="34">
        <f t="shared" ref="I36" si="22">SUM(I37:I38)</f>
        <v>43.2</v>
      </c>
      <c r="J36" s="16">
        <f t="shared" si="13"/>
        <v>105.88235294117649</v>
      </c>
      <c r="K36" s="34">
        <f t="shared" ref="K36" si="23">SUM(K37:K38)</f>
        <v>46.4</v>
      </c>
      <c r="L36" s="16">
        <f t="shared" si="2"/>
        <v>107.40740740740739</v>
      </c>
    </row>
    <row r="37" spans="1:12" s="6" customFormat="1" ht="20.25" customHeight="1" x14ac:dyDescent="0.25">
      <c r="A37" s="49" t="s">
        <v>223</v>
      </c>
      <c r="B37" s="47" t="s">
        <v>221</v>
      </c>
      <c r="C37" s="38">
        <v>21</v>
      </c>
      <c r="D37" s="2">
        <v>34.9</v>
      </c>
      <c r="E37" s="2">
        <v>34.9</v>
      </c>
      <c r="F37" s="2">
        <v>31</v>
      </c>
      <c r="G37" s="2">
        <f t="shared" si="4"/>
        <v>88.825214899713473</v>
      </c>
      <c r="H37" s="2">
        <f t="shared" si="5"/>
        <v>88.825214899713473</v>
      </c>
      <c r="I37" s="2">
        <v>31</v>
      </c>
      <c r="J37" s="2">
        <f t="shared" ref="J37:J38" si="24">SUM(I37/F37)*100</f>
        <v>100</v>
      </c>
      <c r="K37" s="2">
        <v>31</v>
      </c>
      <c r="L37" s="2">
        <f t="shared" ref="L37:L38" si="25">SUM(K37/I37)*100</f>
        <v>100</v>
      </c>
    </row>
    <row r="38" spans="1:12" s="6" customFormat="1" x14ac:dyDescent="0.25">
      <c r="A38" s="49" t="s">
        <v>224</v>
      </c>
      <c r="B38" s="47" t="s">
        <v>222</v>
      </c>
      <c r="C38" s="38">
        <v>1054</v>
      </c>
      <c r="D38" s="2">
        <v>63.8</v>
      </c>
      <c r="E38" s="2">
        <v>1767.9</v>
      </c>
      <c r="F38" s="2">
        <v>9.8000000000000007</v>
      </c>
      <c r="G38" s="2">
        <f t="shared" ref="G38:G42" si="26">F38/D38*100</f>
        <v>15.360501567398121</v>
      </c>
      <c r="H38" s="2">
        <f t="shared" si="5"/>
        <v>0.55432999604050004</v>
      </c>
      <c r="I38" s="2">
        <v>12.2</v>
      </c>
      <c r="J38" s="2">
        <f t="shared" si="24"/>
        <v>124.48979591836734</v>
      </c>
      <c r="K38" s="2">
        <v>15.4</v>
      </c>
      <c r="L38" s="2">
        <f t="shared" si="25"/>
        <v>126.22950819672131</v>
      </c>
    </row>
    <row r="39" spans="1:12" s="6" customFormat="1" ht="31.5" x14ac:dyDescent="0.25">
      <c r="A39" s="33" t="s">
        <v>27</v>
      </c>
      <c r="B39" s="39" t="s">
        <v>186</v>
      </c>
      <c r="C39" s="34">
        <f>SUM(C40:C43)</f>
        <v>102578.09999999999</v>
      </c>
      <c r="D39" s="34">
        <f>SUM(D40:D43)</f>
        <v>150886.9</v>
      </c>
      <c r="E39" s="34">
        <f>SUM(E40:E43)</f>
        <v>147420.69999999998</v>
      </c>
      <c r="F39" s="34">
        <f>SUM(F40:F43)</f>
        <v>102840.50000000001</v>
      </c>
      <c r="G39" s="16">
        <f t="shared" si="26"/>
        <v>68.157341691028194</v>
      </c>
      <c r="H39" s="16">
        <f t="shared" si="5"/>
        <v>69.759877683391835</v>
      </c>
      <c r="I39" s="34">
        <f>SUM(I40:I43)</f>
        <v>100543.49999999999</v>
      </c>
      <c r="J39" s="16">
        <f t="shared" si="13"/>
        <v>97.766444153810966</v>
      </c>
      <c r="K39" s="34">
        <f>SUM(K40:K43)</f>
        <v>96556.999999999985</v>
      </c>
      <c r="L39" s="16">
        <f t="shared" si="2"/>
        <v>96.035049505935248</v>
      </c>
    </row>
    <row r="40" spans="1:12" s="6" customFormat="1" x14ac:dyDescent="0.25">
      <c r="A40" s="49" t="s">
        <v>228</v>
      </c>
      <c r="B40" s="47" t="s">
        <v>225</v>
      </c>
      <c r="C40" s="38">
        <v>96011.7</v>
      </c>
      <c r="D40" s="2">
        <v>120566.9</v>
      </c>
      <c r="E40" s="2">
        <v>120566.9</v>
      </c>
      <c r="F40" s="2">
        <v>101676.1</v>
      </c>
      <c r="G40" s="2">
        <f t="shared" si="26"/>
        <v>84.331686391538653</v>
      </c>
      <c r="H40" s="2">
        <f t="shared" si="5"/>
        <v>84.331686391538653</v>
      </c>
      <c r="I40" s="2">
        <v>99248.2</v>
      </c>
      <c r="J40" s="2">
        <f t="shared" ref="J40:J43" si="27">SUM(I40/F40)*100</f>
        <v>97.612123202994596</v>
      </c>
      <c r="K40" s="2">
        <v>95321.4</v>
      </c>
      <c r="L40" s="2">
        <f t="shared" ref="L40:L43" si="28">SUM(K40/I40)*100</f>
        <v>96.043454692377296</v>
      </c>
    </row>
    <row r="41" spans="1:12" s="6" customFormat="1" ht="49.5" customHeight="1" x14ac:dyDescent="0.25">
      <c r="A41" s="49" t="s">
        <v>229</v>
      </c>
      <c r="B41" s="47" t="s">
        <v>226</v>
      </c>
      <c r="C41" s="38">
        <v>3631.9</v>
      </c>
      <c r="D41" s="2">
        <v>120</v>
      </c>
      <c r="E41" s="2">
        <v>120</v>
      </c>
      <c r="F41" s="2">
        <v>0</v>
      </c>
      <c r="G41" s="2" t="s">
        <v>250</v>
      </c>
      <c r="H41" s="2">
        <f t="shared" si="5"/>
        <v>0</v>
      </c>
      <c r="I41" s="2">
        <v>0</v>
      </c>
      <c r="J41" s="2" t="s">
        <v>250</v>
      </c>
      <c r="K41" s="2">
        <v>0</v>
      </c>
      <c r="L41" s="2" t="s">
        <v>250</v>
      </c>
    </row>
    <row r="42" spans="1:12" s="6" customFormat="1" ht="47.25" x14ac:dyDescent="0.25">
      <c r="A42" s="49" t="s">
        <v>230</v>
      </c>
      <c r="B42" s="47" t="s">
        <v>227</v>
      </c>
      <c r="C42" s="38">
        <v>2437.3000000000002</v>
      </c>
      <c r="D42" s="2">
        <v>30200</v>
      </c>
      <c r="E42" s="2">
        <v>26012.799999999999</v>
      </c>
      <c r="F42" s="2">
        <v>901.8</v>
      </c>
      <c r="G42" s="2">
        <f t="shared" si="26"/>
        <v>2.9860927152317878</v>
      </c>
      <c r="H42" s="2">
        <f t="shared" si="5"/>
        <v>3.4667548283921761</v>
      </c>
      <c r="I42" s="2">
        <v>976.9</v>
      </c>
      <c r="J42" s="2">
        <f t="shared" si="27"/>
        <v>108.32778886671102</v>
      </c>
      <c r="K42" s="2">
        <v>876.2</v>
      </c>
      <c r="L42" s="2">
        <f t="shared" si="28"/>
        <v>89.691882485413046</v>
      </c>
    </row>
    <row r="43" spans="1:12" s="6" customFormat="1" ht="110.25" x14ac:dyDescent="0.25">
      <c r="A43" s="50" t="s">
        <v>254</v>
      </c>
      <c r="B43" s="47" t="s">
        <v>255</v>
      </c>
      <c r="C43" s="38">
        <v>497.2</v>
      </c>
      <c r="D43" s="38">
        <v>0</v>
      </c>
      <c r="E43" s="38">
        <v>721</v>
      </c>
      <c r="F43" s="38">
        <v>262.60000000000002</v>
      </c>
      <c r="G43" s="65">
        <v>0</v>
      </c>
      <c r="H43" s="2">
        <f t="shared" si="5"/>
        <v>36.421636615811373</v>
      </c>
      <c r="I43" s="38">
        <v>318.39999999999998</v>
      </c>
      <c r="J43" s="2">
        <f t="shared" si="27"/>
        <v>121.24904798172122</v>
      </c>
      <c r="K43" s="38">
        <v>359.4</v>
      </c>
      <c r="L43" s="2">
        <f t="shared" si="28"/>
        <v>112.87688442211055</v>
      </c>
    </row>
    <row r="44" spans="1:12" s="6" customFormat="1" x14ac:dyDescent="0.25">
      <c r="A44" s="33" t="s">
        <v>28</v>
      </c>
      <c r="B44" s="39" t="s">
        <v>187</v>
      </c>
      <c r="C44" s="34">
        <v>7320.1</v>
      </c>
      <c r="D44" s="34">
        <v>6725.1</v>
      </c>
      <c r="E44" s="34">
        <v>10788.6</v>
      </c>
      <c r="F44" s="34">
        <v>8758.7999999999993</v>
      </c>
      <c r="G44" s="16">
        <f t="shared" si="4"/>
        <v>130.24044252130079</v>
      </c>
      <c r="H44" s="16">
        <f t="shared" si="5"/>
        <v>81.185696012457583</v>
      </c>
      <c r="I44" s="34">
        <v>8758.2999999999993</v>
      </c>
      <c r="J44" s="16">
        <f t="shared" si="13"/>
        <v>99.994291455450522</v>
      </c>
      <c r="K44" s="34">
        <v>8761.2999999999993</v>
      </c>
      <c r="L44" s="16">
        <f t="shared" si="2"/>
        <v>100.03425322265736</v>
      </c>
    </row>
    <row r="45" spans="1:12" s="6" customFormat="1" ht="47.25" hidden="1" x14ac:dyDescent="0.25">
      <c r="A45" s="49" t="s">
        <v>235</v>
      </c>
      <c r="B45" s="47" t="s">
        <v>231</v>
      </c>
      <c r="C45" s="38">
        <v>2769.9</v>
      </c>
      <c r="D45" s="2">
        <v>3161</v>
      </c>
      <c r="E45" s="2">
        <v>3531.2</v>
      </c>
      <c r="F45" s="2">
        <v>3102.4</v>
      </c>
      <c r="G45" s="2">
        <f t="shared" si="4"/>
        <v>98.146156279658342</v>
      </c>
      <c r="H45" s="2">
        <f t="shared" si="5"/>
        <v>87.856819211599472</v>
      </c>
      <c r="I45" s="2">
        <v>3102.4</v>
      </c>
      <c r="J45" s="2">
        <f t="shared" ref="J45:J50" si="29">SUM(I45/F45)*100</f>
        <v>100</v>
      </c>
      <c r="K45" s="2">
        <v>3102.4</v>
      </c>
      <c r="L45" s="2">
        <f t="shared" ref="L45:L50" si="30">SUM(K45/I45)*100</f>
        <v>100</v>
      </c>
    </row>
    <row r="46" spans="1:12" s="6" customFormat="1" hidden="1" x14ac:dyDescent="0.25">
      <c r="A46" s="49" t="s">
        <v>256</v>
      </c>
      <c r="B46" s="47"/>
      <c r="C46" s="38"/>
      <c r="D46" s="2"/>
      <c r="E46" s="2"/>
      <c r="F46" s="2"/>
      <c r="G46" s="2"/>
      <c r="H46" s="2"/>
      <c r="I46" s="2"/>
      <c r="J46" s="2"/>
      <c r="K46" s="2"/>
      <c r="L46" s="2"/>
    </row>
    <row r="47" spans="1:12" s="6" customFormat="1" ht="47.25" hidden="1" x14ac:dyDescent="0.25">
      <c r="A47" s="49" t="s">
        <v>236</v>
      </c>
      <c r="B47" s="47" t="s">
        <v>232</v>
      </c>
      <c r="C47" s="38">
        <v>57.8</v>
      </c>
      <c r="D47" s="2">
        <v>83.5</v>
      </c>
      <c r="E47" s="2">
        <v>83.5</v>
      </c>
      <c r="F47" s="2">
        <v>82.3</v>
      </c>
      <c r="G47" s="2">
        <f t="shared" si="4"/>
        <v>98.562874251497007</v>
      </c>
      <c r="H47" s="2">
        <f t="shared" si="5"/>
        <v>98.562874251497007</v>
      </c>
      <c r="I47" s="2">
        <v>82.3</v>
      </c>
      <c r="J47" s="2">
        <f t="shared" si="29"/>
        <v>100</v>
      </c>
      <c r="K47" s="2">
        <v>82.3</v>
      </c>
      <c r="L47" s="2">
        <f t="shared" si="30"/>
        <v>100</v>
      </c>
    </row>
    <row r="48" spans="1:12" s="6" customFormat="1" ht="157.5" hidden="1" x14ac:dyDescent="0.25">
      <c r="A48" s="49" t="s">
        <v>237</v>
      </c>
      <c r="B48" s="47" t="s">
        <v>233</v>
      </c>
      <c r="C48" s="38">
        <v>477.2</v>
      </c>
      <c r="D48" s="2">
        <v>18</v>
      </c>
      <c r="E48" s="2">
        <v>308.5</v>
      </c>
      <c r="F48" s="2">
        <v>19.100000000000001</v>
      </c>
      <c r="G48" s="2">
        <f t="shared" si="4"/>
        <v>106.11111111111111</v>
      </c>
      <c r="H48" s="2">
        <f t="shared" si="5"/>
        <v>6.1912479740680721</v>
      </c>
      <c r="I48" s="2">
        <v>19.100000000000001</v>
      </c>
      <c r="J48" s="2">
        <f t="shared" si="29"/>
        <v>100</v>
      </c>
      <c r="K48" s="2">
        <v>19.100000000000001</v>
      </c>
      <c r="L48" s="2">
        <f t="shared" si="30"/>
        <v>100</v>
      </c>
    </row>
    <row r="49" spans="1:12" s="6" customFormat="1" ht="31.5" hidden="1" x14ac:dyDescent="0.25">
      <c r="A49" s="49" t="s">
        <v>238</v>
      </c>
      <c r="B49" s="47" t="s">
        <v>234</v>
      </c>
      <c r="C49" s="38">
        <v>39.700000000000003</v>
      </c>
      <c r="D49" s="2">
        <v>47.1</v>
      </c>
      <c r="E49" s="2">
        <v>232.6</v>
      </c>
      <c r="F49" s="2">
        <v>21.3</v>
      </c>
      <c r="G49" s="2">
        <f t="shared" si="4"/>
        <v>45.222929936305732</v>
      </c>
      <c r="H49" s="2">
        <f t="shared" si="5"/>
        <v>9.1573516766981946</v>
      </c>
      <c r="I49" s="2">
        <v>21.3</v>
      </c>
      <c r="J49" s="2">
        <f t="shared" si="29"/>
        <v>100</v>
      </c>
      <c r="K49" s="2">
        <v>21.3</v>
      </c>
      <c r="L49" s="2">
        <f t="shared" si="30"/>
        <v>100</v>
      </c>
    </row>
    <row r="50" spans="1:12" s="6" customFormat="1" ht="31.5" hidden="1" x14ac:dyDescent="0.25">
      <c r="A50" s="63" t="s">
        <v>243</v>
      </c>
      <c r="B50" s="40" t="s">
        <v>242</v>
      </c>
      <c r="C50" s="38">
        <v>2575.6999999999998</v>
      </c>
      <c r="D50" s="38">
        <v>1400</v>
      </c>
      <c r="E50" s="38">
        <v>2600</v>
      </c>
      <c r="F50" s="38">
        <v>3500</v>
      </c>
      <c r="G50" s="65" t="s">
        <v>253</v>
      </c>
      <c r="H50" s="2">
        <f t="shared" si="5"/>
        <v>134.61538461538461</v>
      </c>
      <c r="I50" s="2">
        <v>3500</v>
      </c>
      <c r="J50" s="2">
        <f t="shared" si="29"/>
        <v>100</v>
      </c>
      <c r="K50" s="2">
        <v>3500</v>
      </c>
      <c r="L50" s="2">
        <f t="shared" si="30"/>
        <v>100</v>
      </c>
    </row>
    <row r="51" spans="1:12" s="6" customFormat="1" x14ac:dyDescent="0.25">
      <c r="A51" s="33" t="s">
        <v>45</v>
      </c>
      <c r="B51" s="51" t="s">
        <v>188</v>
      </c>
      <c r="C51" s="34">
        <v>7603.4</v>
      </c>
      <c r="D51" s="34">
        <v>64.599999999999994</v>
      </c>
      <c r="E51" s="34">
        <v>300</v>
      </c>
      <c r="F51" s="34">
        <v>0</v>
      </c>
      <c r="G51" s="16">
        <f t="shared" si="4"/>
        <v>0</v>
      </c>
      <c r="H51" s="16">
        <f t="shared" si="5"/>
        <v>0</v>
      </c>
      <c r="I51" s="34">
        <v>0</v>
      </c>
      <c r="J51" s="16" t="s">
        <v>250</v>
      </c>
      <c r="K51" s="34">
        <v>0</v>
      </c>
      <c r="L51" s="16" t="s">
        <v>250</v>
      </c>
    </row>
    <row r="52" spans="1:12" s="6" customFormat="1" ht="23.25" hidden="1" customHeight="1" x14ac:dyDescent="0.25">
      <c r="A52" s="49" t="s">
        <v>245</v>
      </c>
      <c r="B52" s="47" t="s">
        <v>244</v>
      </c>
      <c r="C52" s="38">
        <v>30.1</v>
      </c>
      <c r="D52" s="38">
        <v>0</v>
      </c>
      <c r="E52" s="38">
        <v>-30.1</v>
      </c>
      <c r="F52" s="38">
        <v>0</v>
      </c>
      <c r="G52" s="2" t="s">
        <v>250</v>
      </c>
      <c r="H52" s="2">
        <f t="shared" si="5"/>
        <v>0</v>
      </c>
      <c r="I52" s="2">
        <v>0</v>
      </c>
      <c r="J52" s="2" t="s">
        <v>250</v>
      </c>
      <c r="K52" s="2">
        <v>0</v>
      </c>
      <c r="L52" s="2" t="s">
        <v>250</v>
      </c>
    </row>
    <row r="53" spans="1:12" s="6" customFormat="1" hidden="1" x14ac:dyDescent="0.25">
      <c r="A53" s="49" t="s">
        <v>240</v>
      </c>
      <c r="B53" s="47" t="s">
        <v>188</v>
      </c>
      <c r="C53" s="38">
        <v>347.6</v>
      </c>
      <c r="D53" s="2">
        <v>401.1</v>
      </c>
      <c r="E53" s="2">
        <v>6856</v>
      </c>
      <c r="F53" s="2">
        <v>64.599999999999994</v>
      </c>
      <c r="G53" s="2">
        <f t="shared" ref="G53" si="31">F53/D53*100</f>
        <v>16.105709299426575</v>
      </c>
      <c r="H53" s="2">
        <f t="shared" si="5"/>
        <v>0.94224037339556577</v>
      </c>
      <c r="I53" s="2">
        <v>27.4</v>
      </c>
      <c r="J53" s="2">
        <f t="shared" ref="J53" si="32">SUM(I53/F53)*100</f>
        <v>42.414860681114554</v>
      </c>
      <c r="K53" s="2">
        <v>27.4</v>
      </c>
      <c r="L53" s="2">
        <f t="shared" ref="L53" si="33">SUM(K53/I53)*100</f>
        <v>100</v>
      </c>
    </row>
    <row r="54" spans="1:12" hidden="1" x14ac:dyDescent="0.25">
      <c r="A54" s="49" t="s">
        <v>241</v>
      </c>
      <c r="B54" s="47" t="s">
        <v>239</v>
      </c>
      <c r="C54" s="38">
        <v>40.6</v>
      </c>
      <c r="D54" s="2">
        <v>0</v>
      </c>
      <c r="E54" s="2">
        <v>720</v>
      </c>
      <c r="F54" s="2">
        <v>0</v>
      </c>
      <c r="G54" s="2" t="s">
        <v>250</v>
      </c>
      <c r="H54" s="2">
        <f t="shared" si="5"/>
        <v>0</v>
      </c>
      <c r="I54" s="2">
        <v>0</v>
      </c>
      <c r="J54" s="2" t="s">
        <v>250</v>
      </c>
      <c r="K54" s="2">
        <v>0</v>
      </c>
      <c r="L54" s="2" t="s">
        <v>250</v>
      </c>
    </row>
    <row r="55" spans="1:12" x14ac:dyDescent="0.25">
      <c r="A55" s="48" t="s">
        <v>29</v>
      </c>
      <c r="B55" s="19" t="s">
        <v>30</v>
      </c>
      <c r="C55" s="16">
        <f>SUM(C56+C64+C65+C63+C62)</f>
        <v>3674079.5999999996</v>
      </c>
      <c r="D55" s="16">
        <f>SUM(D56+D64+D65+D62+D63)</f>
        <v>4310766.5</v>
      </c>
      <c r="E55" s="16">
        <f>SUM(E56+E64+E65+E62+E63)</f>
        <v>5489056.3999999994</v>
      </c>
      <c r="F55" s="16">
        <f>SUM(F56+F64+F65+F62+F63)</f>
        <v>3351483.5999999996</v>
      </c>
      <c r="G55" s="16">
        <f t="shared" ref="G55:G66" si="34">F55/D55*100</f>
        <v>77.746813704708885</v>
      </c>
      <c r="H55" s="16">
        <f t="shared" si="5"/>
        <v>61.057554445969984</v>
      </c>
      <c r="I55" s="16">
        <f>SUM(I56+I64+I65+I62+I63)</f>
        <v>2744393.5999999996</v>
      </c>
      <c r="J55" s="16">
        <f t="shared" ref="J55:J57" si="35">SUM(I55/F55)*100</f>
        <v>81.885932546410189</v>
      </c>
      <c r="K55" s="16">
        <f>SUM(K56+K64+K65+K62+K63)</f>
        <v>3074356.5000000005</v>
      </c>
      <c r="L55" s="16">
        <f t="shared" ref="L55:L56" si="36">SUM(K55/I55)*100</f>
        <v>112.02316242101719</v>
      </c>
    </row>
    <row r="56" spans="1:12" ht="47.25" x14ac:dyDescent="0.25">
      <c r="A56" s="48" t="s">
        <v>31</v>
      </c>
      <c r="B56" s="52" t="s">
        <v>56</v>
      </c>
      <c r="C56" s="16">
        <f>SUM(C57+C58+C59+C60+C61)</f>
        <v>3672982.6999999997</v>
      </c>
      <c r="D56" s="16">
        <f t="shared" ref="D56:F56" si="37">SUM(D57+D58+D59+D60+D61)</f>
        <v>4310443</v>
      </c>
      <c r="E56" s="16">
        <f t="shared" si="37"/>
        <v>5488828.3999999994</v>
      </c>
      <c r="F56" s="16">
        <f t="shared" si="37"/>
        <v>3351483.5999999996</v>
      </c>
      <c r="G56" s="16">
        <f t="shared" si="34"/>
        <v>77.752648625674894</v>
      </c>
      <c r="H56" s="16">
        <f t="shared" si="5"/>
        <v>61.060090710797219</v>
      </c>
      <c r="I56" s="16">
        <f t="shared" ref="I56" si="38">SUM(I57+I58+I59+I60+I61)</f>
        <v>2744393.5999999996</v>
      </c>
      <c r="J56" s="16">
        <f t="shared" si="35"/>
        <v>81.885932546410189</v>
      </c>
      <c r="K56" s="16">
        <f t="shared" ref="K56" si="39">SUM(K57+K58+K59+K60+K61)</f>
        <v>3074356.5000000005</v>
      </c>
      <c r="L56" s="16">
        <f t="shared" si="36"/>
        <v>112.02316242101719</v>
      </c>
    </row>
    <row r="57" spans="1:12" ht="31.5" x14ac:dyDescent="0.25">
      <c r="A57" s="17" t="s">
        <v>49</v>
      </c>
      <c r="B57" s="53" t="s">
        <v>57</v>
      </c>
      <c r="C57" s="2">
        <v>219388.9</v>
      </c>
      <c r="D57" s="2">
        <v>202328.2</v>
      </c>
      <c r="E57" s="2">
        <v>206995.6</v>
      </c>
      <c r="F57" s="2">
        <v>175679.5</v>
      </c>
      <c r="G57" s="2">
        <f t="shared" si="34"/>
        <v>86.828973914659443</v>
      </c>
      <c r="H57" s="2">
        <f t="shared" si="5"/>
        <v>84.871127695467919</v>
      </c>
      <c r="I57" s="2">
        <v>0</v>
      </c>
      <c r="J57" s="2">
        <f t="shared" si="35"/>
        <v>0</v>
      </c>
      <c r="K57" s="2">
        <v>0</v>
      </c>
      <c r="L57" s="2" t="s">
        <v>250</v>
      </c>
    </row>
    <row r="58" spans="1:12" x14ac:dyDescent="0.25">
      <c r="A58" s="17" t="s">
        <v>175</v>
      </c>
      <c r="B58" s="54" t="s">
        <v>198</v>
      </c>
      <c r="C58" s="2">
        <v>14068.4</v>
      </c>
      <c r="D58" s="2">
        <v>0</v>
      </c>
      <c r="E58" s="2">
        <v>36674.300000000003</v>
      </c>
      <c r="F58" s="2">
        <v>0</v>
      </c>
      <c r="G58" s="2" t="s">
        <v>250</v>
      </c>
      <c r="H58" s="2">
        <f t="shared" si="5"/>
        <v>0</v>
      </c>
      <c r="I58" s="2">
        <v>0</v>
      </c>
      <c r="J58" s="2" t="s">
        <v>250</v>
      </c>
      <c r="K58" s="2">
        <v>0</v>
      </c>
      <c r="L58" s="2" t="s">
        <v>250</v>
      </c>
    </row>
    <row r="59" spans="1:12" s="6" customFormat="1" ht="47.25" x14ac:dyDescent="0.25">
      <c r="A59" s="17" t="s">
        <v>50</v>
      </c>
      <c r="B59" s="55" t="s">
        <v>32</v>
      </c>
      <c r="C59" s="2">
        <v>1624657.7</v>
      </c>
      <c r="D59" s="2">
        <v>2309399.7999999998</v>
      </c>
      <c r="E59" s="2">
        <v>3138977.3</v>
      </c>
      <c r="F59" s="2">
        <v>1176298</v>
      </c>
      <c r="G59" s="2">
        <f t="shared" si="34"/>
        <v>50.935225680715831</v>
      </c>
      <c r="H59" s="2">
        <f t="shared" si="5"/>
        <v>37.473925026472799</v>
      </c>
      <c r="I59" s="2">
        <v>751594.6</v>
      </c>
      <c r="J59" s="2">
        <f>SUM(I59/F59)*100</f>
        <v>63.894914383940126</v>
      </c>
      <c r="K59" s="2">
        <v>1077419.6000000001</v>
      </c>
      <c r="L59" s="2">
        <f>SUM(K59/I59)*100</f>
        <v>143.35116298068135</v>
      </c>
    </row>
    <row r="60" spans="1:12" s="6" customFormat="1" ht="31.5" x14ac:dyDescent="0.25">
      <c r="A60" s="17" t="s">
        <v>51</v>
      </c>
      <c r="B60" s="55" t="s">
        <v>52</v>
      </c>
      <c r="C60" s="2">
        <v>1650385.8</v>
      </c>
      <c r="D60" s="2">
        <v>1733514.8</v>
      </c>
      <c r="E60" s="2">
        <v>1737649.2</v>
      </c>
      <c r="F60" s="2">
        <v>1932537.8</v>
      </c>
      <c r="G60" s="2">
        <f t="shared" si="34"/>
        <v>111.48089419253877</v>
      </c>
      <c r="H60" s="2">
        <f t="shared" si="5"/>
        <v>111.21564697868823</v>
      </c>
      <c r="I60" s="2">
        <v>1925366.2</v>
      </c>
      <c r="J60" s="2">
        <f>SUM(I60/F60)*100</f>
        <v>99.62890247217932</v>
      </c>
      <c r="K60" s="2">
        <v>1930036.8</v>
      </c>
      <c r="L60" s="2">
        <f>SUM(K60/I60)*100</f>
        <v>100.24258242406043</v>
      </c>
    </row>
    <row r="61" spans="1:12" s="6" customFormat="1" x14ac:dyDescent="0.25">
      <c r="A61" s="17" t="s">
        <v>53</v>
      </c>
      <c r="B61" s="55" t="s">
        <v>33</v>
      </c>
      <c r="C61" s="2">
        <v>164481.9</v>
      </c>
      <c r="D61" s="2">
        <v>65200.2</v>
      </c>
      <c r="E61" s="2">
        <v>368532</v>
      </c>
      <c r="F61" s="2">
        <v>66968.3</v>
      </c>
      <c r="G61" s="2">
        <f t="shared" si="34"/>
        <v>102.71180149754142</v>
      </c>
      <c r="H61" s="2">
        <f t="shared" si="5"/>
        <v>18.171637741091683</v>
      </c>
      <c r="I61" s="2">
        <v>67432.800000000003</v>
      </c>
      <c r="J61" s="2">
        <f>SUM(I61/F61)*100</f>
        <v>100.69361175362074</v>
      </c>
      <c r="K61" s="2">
        <v>66900.100000000006</v>
      </c>
      <c r="L61" s="2">
        <f>SUM(K61/I61)*100</f>
        <v>99.210028354154062</v>
      </c>
    </row>
    <row r="62" spans="1:12" s="6" customFormat="1" ht="47.25" x14ac:dyDescent="0.25">
      <c r="A62" s="48" t="s">
        <v>176</v>
      </c>
      <c r="B62" s="56" t="s">
        <v>177</v>
      </c>
      <c r="C62" s="16">
        <v>350</v>
      </c>
      <c r="D62" s="16">
        <v>0</v>
      </c>
      <c r="E62" s="16">
        <v>0</v>
      </c>
      <c r="F62" s="16">
        <v>0</v>
      </c>
      <c r="G62" s="2" t="s">
        <v>250</v>
      </c>
      <c r="H62" s="16" t="s">
        <v>250</v>
      </c>
      <c r="I62" s="16">
        <v>0</v>
      </c>
      <c r="J62" s="16" t="s">
        <v>250</v>
      </c>
      <c r="K62" s="16">
        <v>0</v>
      </c>
      <c r="L62" s="16" t="s">
        <v>250</v>
      </c>
    </row>
    <row r="63" spans="1:12" s="6" customFormat="1" ht="31.5" x14ac:dyDescent="0.25">
      <c r="A63" s="48" t="s">
        <v>199</v>
      </c>
      <c r="B63" s="56" t="s">
        <v>200</v>
      </c>
      <c r="C63" s="16">
        <v>754.8</v>
      </c>
      <c r="D63" s="16">
        <v>323.5</v>
      </c>
      <c r="E63" s="16">
        <v>323.5</v>
      </c>
      <c r="F63" s="16">
        <v>0</v>
      </c>
      <c r="G63" s="2" t="s">
        <v>250</v>
      </c>
      <c r="H63" s="16">
        <f t="shared" si="5"/>
        <v>0</v>
      </c>
      <c r="I63" s="16">
        <v>0</v>
      </c>
      <c r="J63" s="16" t="s">
        <v>250</v>
      </c>
      <c r="K63" s="16">
        <v>0</v>
      </c>
      <c r="L63" s="16" t="s">
        <v>250</v>
      </c>
    </row>
    <row r="64" spans="1:12" s="6" customFormat="1" hidden="1" x14ac:dyDescent="0.25">
      <c r="A64" s="48" t="s">
        <v>54</v>
      </c>
      <c r="B64" s="57" t="s">
        <v>58</v>
      </c>
      <c r="C64" s="58">
        <v>0</v>
      </c>
      <c r="D64" s="16">
        <v>0</v>
      </c>
      <c r="E64" s="16">
        <v>0</v>
      </c>
      <c r="F64" s="16">
        <v>0</v>
      </c>
      <c r="G64" s="16">
        <v>0</v>
      </c>
      <c r="H64" s="16" t="e">
        <f t="shared" si="5"/>
        <v>#DIV/0!</v>
      </c>
      <c r="I64" s="16">
        <v>0</v>
      </c>
      <c r="J64" s="16" t="e">
        <f t="shared" ref="J64" si="40">SUM(I64/F64)*100</f>
        <v>#DIV/0!</v>
      </c>
      <c r="K64" s="16">
        <v>0</v>
      </c>
      <c r="L64" s="16" t="e">
        <f t="shared" ref="L64" si="41">SUM(K64/I64)*100</f>
        <v>#DIV/0!</v>
      </c>
    </row>
    <row r="65" spans="1:13" s="6" customFormat="1" ht="47.25" x14ac:dyDescent="0.25">
      <c r="A65" s="48" t="s">
        <v>46</v>
      </c>
      <c r="B65" s="59" t="s">
        <v>59</v>
      </c>
      <c r="C65" s="16">
        <v>-7.9</v>
      </c>
      <c r="D65" s="16">
        <v>0</v>
      </c>
      <c r="E65" s="16">
        <v>-95.5</v>
      </c>
      <c r="F65" s="16">
        <v>0</v>
      </c>
      <c r="G65" s="2" t="s">
        <v>250</v>
      </c>
      <c r="H65" s="16">
        <f t="shared" si="5"/>
        <v>0</v>
      </c>
      <c r="I65" s="16">
        <v>0</v>
      </c>
      <c r="J65" s="16" t="s">
        <v>250</v>
      </c>
      <c r="K65" s="16">
        <v>0</v>
      </c>
      <c r="L65" s="16" t="s">
        <v>250</v>
      </c>
    </row>
    <row r="66" spans="1:13" s="6" customFormat="1" ht="23.25" customHeight="1" x14ac:dyDescent="0.25">
      <c r="A66" s="17"/>
      <c r="B66" s="35" t="s">
        <v>34</v>
      </c>
      <c r="C66" s="16">
        <f>SUM(C55+C9)</f>
        <v>5905075.5</v>
      </c>
      <c r="D66" s="16">
        <f>SUM(D55+D9)</f>
        <v>6666464.0999999996</v>
      </c>
      <c r="E66" s="16">
        <f t="shared" ref="E66:F66" si="42">SUM(E55+E9)</f>
        <v>7924397.0999999996</v>
      </c>
      <c r="F66" s="16">
        <f t="shared" si="42"/>
        <v>5854198.2999999998</v>
      </c>
      <c r="G66" s="16">
        <f t="shared" si="34"/>
        <v>87.815642778305829</v>
      </c>
      <c r="H66" s="16">
        <f t="shared" si="5"/>
        <v>73.875630235642788</v>
      </c>
      <c r="I66" s="16">
        <f t="shared" ref="I66" si="43">SUM(I55+I9)</f>
        <v>5245373.2999999989</v>
      </c>
      <c r="J66" s="16">
        <f>SUM(I66/F66)*100</f>
        <v>89.600198544692262</v>
      </c>
      <c r="K66" s="16">
        <f t="shared" ref="K66" si="44">SUM(K55+K9)</f>
        <v>5700526.9000000004</v>
      </c>
      <c r="L66" s="16">
        <f>SUM(K66/I66)*100</f>
        <v>108.67723942545713</v>
      </c>
    </row>
    <row r="67" spans="1:13" s="30" customFormat="1" ht="27" customHeight="1" x14ac:dyDescent="0.25">
      <c r="A67" s="17"/>
      <c r="B67" s="5" t="s">
        <v>62</v>
      </c>
      <c r="C67" s="16"/>
      <c r="D67" s="66"/>
      <c r="E67" s="16"/>
      <c r="F67" s="16"/>
      <c r="G67" s="16"/>
      <c r="H67" s="16"/>
      <c r="I67" s="16"/>
      <c r="J67" s="16"/>
      <c r="K67" s="16"/>
      <c r="L67" s="16"/>
      <c r="M67" s="29"/>
    </row>
    <row r="68" spans="1:13" s="8" customFormat="1" x14ac:dyDescent="0.25">
      <c r="A68" s="18" t="s">
        <v>158</v>
      </c>
      <c r="B68" s="19" t="s">
        <v>63</v>
      </c>
      <c r="C68" s="20">
        <f>SUM(C69:C76)</f>
        <v>500261</v>
      </c>
      <c r="D68" s="16">
        <f>SUM(D69:D76)</f>
        <v>526307</v>
      </c>
      <c r="E68" s="16">
        <f>SUM(E69:E76)</f>
        <v>573238.69999999995</v>
      </c>
      <c r="F68" s="16">
        <f>SUM(F69:F76)</f>
        <v>629798.80000000005</v>
      </c>
      <c r="G68" s="16">
        <f t="shared" ref="G68:G127" si="45">F68/D68*100</f>
        <v>119.66377038496543</v>
      </c>
      <c r="H68" s="16">
        <f t="shared" ref="H68:H73" si="46">F68/E68*100</f>
        <v>109.86676231036043</v>
      </c>
      <c r="I68" s="16">
        <f t="shared" ref="I68" si="47">SUM(I69:I76)</f>
        <v>640500</v>
      </c>
      <c r="J68" s="16">
        <f t="shared" ref="J68:J127" si="48">SUM(I68/F68)*100</f>
        <v>101.69914582244361</v>
      </c>
      <c r="K68" s="16">
        <f>SUM(K69:K76)</f>
        <v>711854.8</v>
      </c>
      <c r="L68" s="16">
        <f>SUM(K68/I68)*100</f>
        <v>111.14048399687744</v>
      </c>
      <c r="M68" s="10"/>
    </row>
    <row r="69" spans="1:13" s="8" customFormat="1" ht="47.25" x14ac:dyDescent="0.25">
      <c r="A69" s="12" t="s">
        <v>116</v>
      </c>
      <c r="B69" s="13" t="s">
        <v>64</v>
      </c>
      <c r="C69" s="2">
        <v>8839.4</v>
      </c>
      <c r="D69" s="14">
        <v>8455.7999999999993</v>
      </c>
      <c r="E69" s="21">
        <v>8455.7999999999993</v>
      </c>
      <c r="F69" s="14">
        <v>8913.5</v>
      </c>
      <c r="G69" s="2">
        <f>F69/D69*100</f>
        <v>105.41285271647864</v>
      </c>
      <c r="H69" s="2">
        <f>F69/E69*100</f>
        <v>105.41285271647864</v>
      </c>
      <c r="I69" s="14">
        <v>8624.6</v>
      </c>
      <c r="J69" s="2">
        <f>SUM(I69/F69)*100</f>
        <v>96.758848937005666</v>
      </c>
      <c r="K69" s="14">
        <v>8836.2000000000007</v>
      </c>
      <c r="L69" s="2">
        <f>SUM(K69/I69)*100</f>
        <v>102.45344711638802</v>
      </c>
      <c r="M69" s="10"/>
    </row>
    <row r="70" spans="1:13" s="8" customFormat="1" ht="63" x14ac:dyDescent="0.25">
      <c r="A70" s="12" t="s">
        <v>117</v>
      </c>
      <c r="B70" s="13" t="s">
        <v>65</v>
      </c>
      <c r="C70" s="2">
        <v>10652.4</v>
      </c>
      <c r="D70" s="14">
        <v>11985</v>
      </c>
      <c r="E70" s="21">
        <v>12073</v>
      </c>
      <c r="F70" s="14">
        <v>12385</v>
      </c>
      <c r="G70" s="2">
        <f t="shared" si="45"/>
        <v>103.3375052148519</v>
      </c>
      <c r="H70" s="2">
        <f t="shared" si="46"/>
        <v>102.58427896960158</v>
      </c>
      <c r="I70" s="14">
        <v>12365</v>
      </c>
      <c r="J70" s="2">
        <f t="shared" si="48"/>
        <v>99.838514331853048</v>
      </c>
      <c r="K70" s="14">
        <v>12365</v>
      </c>
      <c r="L70" s="2">
        <f t="shared" ref="L70:L127" si="49">SUM(K70/I70)*100</f>
        <v>100</v>
      </c>
      <c r="M70" s="10"/>
    </row>
    <row r="71" spans="1:13" s="8" customFormat="1" ht="63" x14ac:dyDescent="0.25">
      <c r="A71" s="12" t="s">
        <v>118</v>
      </c>
      <c r="B71" s="13" t="s">
        <v>66</v>
      </c>
      <c r="C71" s="2">
        <v>167133.4</v>
      </c>
      <c r="D71" s="14">
        <v>175000</v>
      </c>
      <c r="E71" s="21">
        <v>175291.4</v>
      </c>
      <c r="F71" s="14">
        <v>185168.2</v>
      </c>
      <c r="G71" s="2">
        <f t="shared" si="45"/>
        <v>105.81040000000002</v>
      </c>
      <c r="H71" s="2">
        <f t="shared" si="46"/>
        <v>105.63450346109393</v>
      </c>
      <c r="I71" s="2">
        <v>185168.2</v>
      </c>
      <c r="J71" s="2">
        <f t="shared" si="48"/>
        <v>100</v>
      </c>
      <c r="K71" s="14">
        <v>185168.2</v>
      </c>
      <c r="L71" s="2">
        <f t="shared" si="49"/>
        <v>100</v>
      </c>
      <c r="M71" s="10"/>
    </row>
    <row r="72" spans="1:13" s="8" customFormat="1" x14ac:dyDescent="0.25">
      <c r="A72" s="12" t="s">
        <v>119</v>
      </c>
      <c r="B72" s="13" t="s">
        <v>67</v>
      </c>
      <c r="C72" s="2">
        <v>5.0999999999999996</v>
      </c>
      <c r="D72" s="14">
        <v>1.4</v>
      </c>
      <c r="E72" s="21">
        <v>1.4</v>
      </c>
      <c r="F72" s="14">
        <v>51.2</v>
      </c>
      <c r="G72" s="2">
        <f t="shared" si="45"/>
        <v>3657.1428571428578</v>
      </c>
      <c r="H72" s="2">
        <f t="shared" si="46"/>
        <v>3657.1428571428578</v>
      </c>
      <c r="I72" s="14">
        <v>1.8</v>
      </c>
      <c r="J72" s="2">
        <f t="shared" si="48"/>
        <v>3.515625</v>
      </c>
      <c r="K72" s="14">
        <v>3.8</v>
      </c>
      <c r="L72" s="2">
        <f t="shared" si="49"/>
        <v>211.11111111111111</v>
      </c>
      <c r="M72" s="10"/>
    </row>
    <row r="73" spans="1:13" s="8" customFormat="1" ht="47.25" x14ac:dyDescent="0.25">
      <c r="A73" s="12" t="s">
        <v>120</v>
      </c>
      <c r="B73" s="13" t="s">
        <v>68</v>
      </c>
      <c r="C73" s="2">
        <v>54696</v>
      </c>
      <c r="D73" s="14">
        <v>59731.6</v>
      </c>
      <c r="E73" s="21">
        <v>59731.6</v>
      </c>
      <c r="F73" s="14">
        <v>62084</v>
      </c>
      <c r="G73" s="2">
        <f t="shared" si="45"/>
        <v>103.93828392341742</v>
      </c>
      <c r="H73" s="2">
        <f t="shared" si="46"/>
        <v>103.93828392341742</v>
      </c>
      <c r="I73" s="14">
        <v>61986.7</v>
      </c>
      <c r="J73" s="2">
        <f t="shared" si="48"/>
        <v>99.843276850718382</v>
      </c>
      <c r="K73" s="14">
        <v>61877.9</v>
      </c>
      <c r="L73" s="2">
        <f t="shared" si="49"/>
        <v>99.824478476834557</v>
      </c>
      <c r="M73" s="10"/>
    </row>
    <row r="74" spans="1:13" s="11" customFormat="1" ht="27" customHeight="1" x14ac:dyDescent="0.25">
      <c r="A74" s="12" t="s">
        <v>121</v>
      </c>
      <c r="B74" s="13" t="s">
        <v>69</v>
      </c>
      <c r="C74" s="2">
        <v>0</v>
      </c>
      <c r="D74" s="14">
        <v>0</v>
      </c>
      <c r="E74" s="21">
        <v>0</v>
      </c>
      <c r="F74" s="14">
        <v>8602</v>
      </c>
      <c r="G74" s="2"/>
      <c r="H74" s="2"/>
      <c r="I74" s="2">
        <v>0</v>
      </c>
      <c r="J74" s="2">
        <f t="shared" si="48"/>
        <v>0</v>
      </c>
      <c r="K74" s="2">
        <v>0</v>
      </c>
      <c r="L74" s="2">
        <v>0</v>
      </c>
    </row>
    <row r="75" spans="1:13" s="8" customFormat="1" x14ac:dyDescent="0.25">
      <c r="A75" s="12" t="s">
        <v>122</v>
      </c>
      <c r="B75" s="13" t="s">
        <v>70</v>
      </c>
      <c r="C75" s="2">
        <v>0</v>
      </c>
      <c r="D75" s="14">
        <v>2000</v>
      </c>
      <c r="E75" s="21">
        <v>2000</v>
      </c>
      <c r="F75" s="14">
        <v>2000</v>
      </c>
      <c r="G75" s="2">
        <f t="shared" si="45"/>
        <v>100</v>
      </c>
      <c r="H75" s="2">
        <f t="shared" ref="H75:H127" si="50">F75/E75*100</f>
        <v>100</v>
      </c>
      <c r="I75" s="14">
        <v>2000</v>
      </c>
      <c r="J75" s="2">
        <f t="shared" si="48"/>
        <v>100</v>
      </c>
      <c r="K75" s="14">
        <v>2000</v>
      </c>
      <c r="L75" s="2">
        <f t="shared" si="49"/>
        <v>100</v>
      </c>
      <c r="M75" s="10"/>
    </row>
    <row r="76" spans="1:13" s="8" customFormat="1" x14ac:dyDescent="0.25">
      <c r="A76" s="12" t="s">
        <v>123</v>
      </c>
      <c r="B76" s="13" t="s">
        <v>71</v>
      </c>
      <c r="C76" s="2">
        <v>258934.7</v>
      </c>
      <c r="D76" s="14">
        <v>269133.2</v>
      </c>
      <c r="E76" s="21">
        <v>315685.5</v>
      </c>
      <c r="F76" s="14">
        <v>350594.9</v>
      </c>
      <c r="G76" s="2">
        <f t="shared" si="45"/>
        <v>130.26817204269113</v>
      </c>
      <c r="H76" s="2">
        <f t="shared" si="50"/>
        <v>111.05828427343036</v>
      </c>
      <c r="I76" s="14">
        <v>370353.7</v>
      </c>
      <c r="J76" s="2">
        <f t="shared" si="48"/>
        <v>105.63579219207125</v>
      </c>
      <c r="K76" s="14">
        <v>441603.7</v>
      </c>
      <c r="L76" s="2">
        <f t="shared" si="49"/>
        <v>119.23836591884999</v>
      </c>
      <c r="M76" s="10"/>
    </row>
    <row r="77" spans="1:13" s="8" customFormat="1" x14ac:dyDescent="0.25">
      <c r="A77" s="18" t="s">
        <v>159</v>
      </c>
      <c r="B77" s="19" t="s">
        <v>72</v>
      </c>
      <c r="C77" s="16">
        <f>C78</f>
        <v>9107.7000000000007</v>
      </c>
      <c r="D77" s="16">
        <f>D78</f>
        <v>10067.1</v>
      </c>
      <c r="E77" s="16">
        <f>E78</f>
        <v>10115.700000000001</v>
      </c>
      <c r="F77" s="16">
        <f>F78</f>
        <v>11257.7</v>
      </c>
      <c r="G77" s="16">
        <f t="shared" si="45"/>
        <v>111.82664322396718</v>
      </c>
      <c r="H77" s="16">
        <f t="shared" si="50"/>
        <v>111.28938185197268</v>
      </c>
      <c r="I77" s="16">
        <f t="shared" ref="I77" si="51">I78</f>
        <v>11257.7</v>
      </c>
      <c r="J77" s="16">
        <f t="shared" si="48"/>
        <v>100</v>
      </c>
      <c r="K77" s="16">
        <f t="shared" ref="K77" si="52">K78</f>
        <v>13612</v>
      </c>
      <c r="L77" s="16">
        <f t="shared" si="49"/>
        <v>120.91279746306971</v>
      </c>
      <c r="M77" s="10"/>
    </row>
    <row r="78" spans="1:13" s="8" customFormat="1" x14ac:dyDescent="0.25">
      <c r="A78" s="12" t="s">
        <v>124</v>
      </c>
      <c r="B78" s="13" t="s">
        <v>73</v>
      </c>
      <c r="C78" s="2">
        <v>9107.7000000000007</v>
      </c>
      <c r="D78" s="14">
        <v>10067.1</v>
      </c>
      <c r="E78" s="14">
        <v>10115.700000000001</v>
      </c>
      <c r="F78" s="14">
        <v>11257.7</v>
      </c>
      <c r="G78" s="2">
        <f t="shared" si="45"/>
        <v>111.82664322396718</v>
      </c>
      <c r="H78" s="2">
        <f t="shared" si="50"/>
        <v>111.28938185197268</v>
      </c>
      <c r="I78" s="14">
        <v>11257.7</v>
      </c>
      <c r="J78" s="2">
        <f t="shared" si="48"/>
        <v>100</v>
      </c>
      <c r="K78" s="14">
        <v>13612</v>
      </c>
      <c r="L78" s="2">
        <f t="shared" si="49"/>
        <v>120.91279746306971</v>
      </c>
      <c r="M78" s="10"/>
    </row>
    <row r="79" spans="1:13" s="8" customFormat="1" ht="31.5" x14ac:dyDescent="0.25">
      <c r="A79" s="18" t="s">
        <v>160</v>
      </c>
      <c r="B79" s="19" t="s">
        <v>74</v>
      </c>
      <c r="C79" s="16">
        <f>SUM(C80:C82)</f>
        <v>15152</v>
      </c>
      <c r="D79" s="16">
        <f>SUM(D80:D82)</f>
        <v>10018.6</v>
      </c>
      <c r="E79" s="16">
        <f>SUM(E80:E82)</f>
        <v>11962.3</v>
      </c>
      <c r="F79" s="16">
        <f>SUM(F80:F82)</f>
        <v>11857.2</v>
      </c>
      <c r="G79" s="16">
        <f t="shared" si="45"/>
        <v>118.35186553011398</v>
      </c>
      <c r="H79" s="16">
        <f t="shared" si="50"/>
        <v>99.121406418498125</v>
      </c>
      <c r="I79" s="16">
        <f>SUM(I80:I82)</f>
        <v>10563.2</v>
      </c>
      <c r="J79" s="16">
        <f t="shared" si="48"/>
        <v>89.086799581688751</v>
      </c>
      <c r="K79" s="16">
        <f>SUM(K80:K82)</f>
        <v>10564.1</v>
      </c>
      <c r="L79" s="16">
        <f t="shared" si="49"/>
        <v>100.00852014541049</v>
      </c>
      <c r="M79" s="10"/>
    </row>
    <row r="80" spans="1:13" s="8" customFormat="1" x14ac:dyDescent="0.25">
      <c r="A80" s="12" t="s">
        <v>125</v>
      </c>
      <c r="B80" s="13" t="s">
        <v>75</v>
      </c>
      <c r="C80" s="2">
        <v>6907.2</v>
      </c>
      <c r="D80" s="14">
        <v>6829.8</v>
      </c>
      <c r="E80" s="21">
        <v>6891.3</v>
      </c>
      <c r="F80" s="14">
        <f>7687.9+12.1</f>
        <v>7700</v>
      </c>
      <c r="G80" s="2">
        <f t="shared" si="45"/>
        <v>112.74122229055024</v>
      </c>
      <c r="H80" s="2">
        <f t="shared" si="50"/>
        <v>111.73508626819321</v>
      </c>
      <c r="I80" s="14">
        <f>7687.9+12.1</f>
        <v>7700</v>
      </c>
      <c r="J80" s="2">
        <f t="shared" si="48"/>
        <v>100</v>
      </c>
      <c r="K80" s="14">
        <f>7687.9+12.1</f>
        <v>7700</v>
      </c>
      <c r="L80" s="2">
        <f t="shared" si="49"/>
        <v>100</v>
      </c>
      <c r="M80" s="10"/>
    </row>
    <row r="81" spans="1:13" s="8" customFormat="1" ht="67.150000000000006" customHeight="1" x14ac:dyDescent="0.25">
      <c r="A81" s="12" t="s">
        <v>193</v>
      </c>
      <c r="B81" s="13" t="s">
        <v>191</v>
      </c>
      <c r="C81" s="22">
        <v>3800</v>
      </c>
      <c r="D81" s="14">
        <v>50</v>
      </c>
      <c r="E81" s="21">
        <v>50</v>
      </c>
      <c r="F81" s="14">
        <v>50</v>
      </c>
      <c r="G81" s="2">
        <f t="shared" si="45"/>
        <v>100</v>
      </c>
      <c r="H81" s="2">
        <f t="shared" si="50"/>
        <v>100</v>
      </c>
      <c r="I81" s="14">
        <v>50</v>
      </c>
      <c r="J81" s="2">
        <f t="shared" si="48"/>
        <v>100</v>
      </c>
      <c r="K81" s="14">
        <v>50</v>
      </c>
      <c r="L81" s="2">
        <v>0</v>
      </c>
      <c r="M81" s="10"/>
    </row>
    <row r="82" spans="1:13" s="8" customFormat="1" ht="47.25" x14ac:dyDescent="0.25">
      <c r="A82" s="12" t="s">
        <v>126</v>
      </c>
      <c r="B82" s="13" t="s">
        <v>76</v>
      </c>
      <c r="C82" s="2">
        <v>4444.8</v>
      </c>
      <c r="D82" s="14">
        <v>3138.8</v>
      </c>
      <c r="E82" s="21">
        <v>5021</v>
      </c>
      <c r="F82" s="14">
        <v>4107.2</v>
      </c>
      <c r="G82" s="2">
        <f t="shared" si="45"/>
        <v>130.85255511660506</v>
      </c>
      <c r="H82" s="2">
        <f t="shared" si="50"/>
        <v>81.80043815972914</v>
      </c>
      <c r="I82" s="14">
        <v>2813.2</v>
      </c>
      <c r="J82" s="2">
        <f t="shared" si="48"/>
        <v>68.494351382937282</v>
      </c>
      <c r="K82" s="14">
        <v>2814.1</v>
      </c>
      <c r="L82" s="2">
        <f t="shared" si="49"/>
        <v>100.03199203753732</v>
      </c>
      <c r="M82" s="10"/>
    </row>
    <row r="83" spans="1:13" s="8" customFormat="1" x14ac:dyDescent="0.25">
      <c r="A83" s="18" t="s">
        <v>161</v>
      </c>
      <c r="B83" s="19" t="s">
        <v>77</v>
      </c>
      <c r="C83" s="16">
        <f>SUM(C84:C90)</f>
        <v>632798.4</v>
      </c>
      <c r="D83" s="16">
        <f>SUM(D84:D90)</f>
        <v>628484.80000000005</v>
      </c>
      <c r="E83" s="16">
        <f>SUM(E84:E90)</f>
        <v>635424.30000000005</v>
      </c>
      <c r="F83" s="16">
        <f>SUM(F84:F90)</f>
        <v>626011.69999999995</v>
      </c>
      <c r="G83" s="16">
        <f t="shared" si="45"/>
        <v>99.606498041002723</v>
      </c>
      <c r="H83" s="16">
        <f t="shared" si="50"/>
        <v>98.518690582025258</v>
      </c>
      <c r="I83" s="16">
        <f t="shared" ref="I83" si="53">SUM(I84:I90)</f>
        <v>522861.7</v>
      </c>
      <c r="J83" s="16">
        <f t="shared" si="48"/>
        <v>83.522672180088648</v>
      </c>
      <c r="K83" s="16">
        <f t="shared" ref="K83" si="54">SUM(K84:K90)</f>
        <v>435642.40000000008</v>
      </c>
      <c r="L83" s="16">
        <f t="shared" si="49"/>
        <v>83.318858505031073</v>
      </c>
      <c r="M83" s="10"/>
    </row>
    <row r="84" spans="1:13" s="8" customFormat="1" x14ac:dyDescent="0.25">
      <c r="A84" s="12" t="s">
        <v>127</v>
      </c>
      <c r="B84" s="13" t="s">
        <v>78</v>
      </c>
      <c r="C84" s="2">
        <v>8844.4</v>
      </c>
      <c r="D84" s="14">
        <v>10361.5</v>
      </c>
      <c r="E84" s="21">
        <v>9461.2999999999993</v>
      </c>
      <c r="F84" s="14">
        <v>11413.4</v>
      </c>
      <c r="G84" s="2">
        <f t="shared" si="45"/>
        <v>110.15200501857838</v>
      </c>
      <c r="H84" s="2">
        <f t="shared" si="50"/>
        <v>120.63247122488454</v>
      </c>
      <c r="I84" s="14">
        <v>11463.4</v>
      </c>
      <c r="J84" s="2">
        <f t="shared" si="48"/>
        <v>100.43808155326195</v>
      </c>
      <c r="K84" s="14">
        <v>11523.4</v>
      </c>
      <c r="L84" s="2">
        <f t="shared" si="49"/>
        <v>100.52340492349565</v>
      </c>
      <c r="M84" s="10"/>
    </row>
    <row r="85" spans="1:13" s="8" customFormat="1" x14ac:dyDescent="0.25">
      <c r="A85" s="12" t="s">
        <v>128</v>
      </c>
      <c r="B85" s="13" t="s">
        <v>79</v>
      </c>
      <c r="C85" s="2">
        <v>16207.4</v>
      </c>
      <c r="D85" s="14">
        <v>15558.8</v>
      </c>
      <c r="E85" s="21">
        <v>21522.2</v>
      </c>
      <c r="F85" s="14">
        <v>20266.2</v>
      </c>
      <c r="G85" s="2">
        <f t="shared" si="45"/>
        <v>130.25554670025969</v>
      </c>
      <c r="H85" s="2">
        <f t="shared" si="50"/>
        <v>94.164165373428361</v>
      </c>
      <c r="I85" s="14">
        <v>20266.2</v>
      </c>
      <c r="J85" s="2">
        <f t="shared" si="48"/>
        <v>100</v>
      </c>
      <c r="K85" s="14">
        <v>20266.2</v>
      </c>
      <c r="L85" s="2">
        <f t="shared" si="49"/>
        <v>100</v>
      </c>
      <c r="M85" s="10"/>
    </row>
    <row r="86" spans="1:13" s="8" customFormat="1" x14ac:dyDescent="0.25">
      <c r="A86" s="12" t="s">
        <v>129</v>
      </c>
      <c r="B86" s="13" t="s">
        <v>80</v>
      </c>
      <c r="C86" s="2">
        <v>16294.4</v>
      </c>
      <c r="D86" s="14">
        <v>16118</v>
      </c>
      <c r="E86" s="21">
        <v>17300.900000000001</v>
      </c>
      <c r="F86" s="14">
        <v>22868</v>
      </c>
      <c r="G86" s="2">
        <f t="shared" si="45"/>
        <v>141.87864499317533</v>
      </c>
      <c r="H86" s="2">
        <f t="shared" si="50"/>
        <v>132.17809478119636</v>
      </c>
      <c r="I86" s="14">
        <v>23218</v>
      </c>
      <c r="J86" s="2">
        <f t="shared" si="48"/>
        <v>101.53052300157425</v>
      </c>
      <c r="K86" s="14">
        <v>23218</v>
      </c>
      <c r="L86" s="2">
        <f t="shared" si="49"/>
        <v>100</v>
      </c>
      <c r="M86" s="10"/>
    </row>
    <row r="87" spans="1:13" s="8" customFormat="1" x14ac:dyDescent="0.25">
      <c r="A87" s="12" t="s">
        <v>130</v>
      </c>
      <c r="B87" s="13" t="s">
        <v>81</v>
      </c>
      <c r="C87" s="2">
        <v>22568.9</v>
      </c>
      <c r="D87" s="14">
        <v>35063.699999999997</v>
      </c>
      <c r="E87" s="21">
        <v>33647.4</v>
      </c>
      <c r="F87" s="14">
        <v>40725.599999999999</v>
      </c>
      <c r="G87" s="2">
        <f t="shared" si="45"/>
        <v>116.14746874973262</v>
      </c>
      <c r="H87" s="2">
        <f t="shared" si="50"/>
        <v>121.03639508550437</v>
      </c>
      <c r="I87" s="14">
        <v>38500</v>
      </c>
      <c r="J87" s="2">
        <f t="shared" si="48"/>
        <v>94.535132692949901</v>
      </c>
      <c r="K87" s="14">
        <v>38500</v>
      </c>
      <c r="L87" s="2">
        <f t="shared" si="49"/>
        <v>100</v>
      </c>
      <c r="M87" s="10"/>
    </row>
    <row r="88" spans="1:13" s="8" customFormat="1" x14ac:dyDescent="0.25">
      <c r="A88" s="12" t="s">
        <v>131</v>
      </c>
      <c r="B88" s="13" t="s">
        <v>82</v>
      </c>
      <c r="C88" s="2">
        <v>526805.4</v>
      </c>
      <c r="D88" s="14">
        <v>527190.30000000005</v>
      </c>
      <c r="E88" s="21">
        <v>525511.80000000005</v>
      </c>
      <c r="F88" s="14">
        <v>506261.7</v>
      </c>
      <c r="G88" s="2">
        <f t="shared" si="45"/>
        <v>96.030162163454065</v>
      </c>
      <c r="H88" s="2">
        <f t="shared" si="50"/>
        <v>96.336885299245409</v>
      </c>
      <c r="I88" s="14">
        <v>406317.5</v>
      </c>
      <c r="J88" s="2">
        <f t="shared" si="48"/>
        <v>80.258392052963913</v>
      </c>
      <c r="K88" s="14">
        <v>323020.7</v>
      </c>
      <c r="L88" s="2">
        <f t="shared" si="49"/>
        <v>79.499578531567067</v>
      </c>
      <c r="M88" s="10"/>
    </row>
    <row r="89" spans="1:13" s="8" customFormat="1" x14ac:dyDescent="0.25">
      <c r="A89" s="12" t="s">
        <v>132</v>
      </c>
      <c r="B89" s="13" t="s">
        <v>83</v>
      </c>
      <c r="C89" s="2">
        <v>15597</v>
      </c>
      <c r="D89" s="14">
        <v>14096.7</v>
      </c>
      <c r="E89" s="21">
        <v>15231.7</v>
      </c>
      <c r="F89" s="14">
        <v>16950.599999999999</v>
      </c>
      <c r="G89" s="2">
        <f t="shared" si="45"/>
        <v>120.24516376173145</v>
      </c>
      <c r="H89" s="2">
        <f t="shared" si="50"/>
        <v>111.28501743075296</v>
      </c>
      <c r="I89" s="14">
        <v>17218.400000000001</v>
      </c>
      <c r="J89" s="2">
        <f t="shared" si="48"/>
        <v>101.57988507781437</v>
      </c>
      <c r="K89" s="14">
        <v>13235.9</v>
      </c>
      <c r="L89" s="2">
        <f t="shared" si="49"/>
        <v>76.870673233285316</v>
      </c>
      <c r="M89" s="10"/>
    </row>
    <row r="90" spans="1:13" s="8" customFormat="1" ht="31.5" x14ac:dyDescent="0.25">
      <c r="A90" s="12" t="s">
        <v>133</v>
      </c>
      <c r="B90" s="13" t="s">
        <v>84</v>
      </c>
      <c r="C90" s="2">
        <v>26480.9</v>
      </c>
      <c r="D90" s="14">
        <v>10095.799999999999</v>
      </c>
      <c r="E90" s="21">
        <v>12749</v>
      </c>
      <c r="F90" s="14">
        <v>7526.2</v>
      </c>
      <c r="G90" s="2">
        <f t="shared" si="45"/>
        <v>74.547831771627799</v>
      </c>
      <c r="H90" s="2">
        <f t="shared" si="50"/>
        <v>59.03364969801553</v>
      </c>
      <c r="I90" s="14">
        <v>5878.2</v>
      </c>
      <c r="J90" s="2">
        <f t="shared" si="48"/>
        <v>78.103159629029264</v>
      </c>
      <c r="K90" s="14">
        <v>5878.2</v>
      </c>
      <c r="L90" s="2">
        <f t="shared" si="49"/>
        <v>100</v>
      </c>
      <c r="M90" s="10"/>
    </row>
    <row r="91" spans="1:13" s="8" customFormat="1" x14ac:dyDescent="0.25">
      <c r="A91" s="18" t="s">
        <v>162</v>
      </c>
      <c r="B91" s="19" t="s">
        <v>85</v>
      </c>
      <c r="C91" s="16">
        <f>SUM(C92:C95)</f>
        <v>1126832.0999999999</v>
      </c>
      <c r="D91" s="16">
        <f>SUM(D92:D95)</f>
        <v>1954561.9000000001</v>
      </c>
      <c r="E91" s="16">
        <f>SUM(E92:E95)</f>
        <v>2705174.1999999997</v>
      </c>
      <c r="F91" s="16">
        <f>SUM(F92:F95)</f>
        <v>1264223</v>
      </c>
      <c r="G91" s="16">
        <f t="shared" si="45"/>
        <v>64.68063252435239</v>
      </c>
      <c r="H91" s="16">
        <f t="shared" si="50"/>
        <v>46.733515349954182</v>
      </c>
      <c r="I91" s="16">
        <f t="shared" ref="I91" si="55">SUM(I92:I95)</f>
        <v>750462.6</v>
      </c>
      <c r="J91" s="2">
        <f t="shared" si="48"/>
        <v>59.361568330903644</v>
      </c>
      <c r="K91" s="16">
        <f t="shared" ref="K91" si="56">SUM(K92:K95)</f>
        <v>1247290.2</v>
      </c>
      <c r="L91" s="16">
        <f t="shared" si="49"/>
        <v>166.20284608453505</v>
      </c>
      <c r="M91" s="10"/>
    </row>
    <row r="92" spans="1:13" s="8" customFormat="1" x14ac:dyDescent="0.25">
      <c r="A92" s="12" t="s">
        <v>134</v>
      </c>
      <c r="B92" s="13" t="s">
        <v>86</v>
      </c>
      <c r="C92" s="2">
        <v>482372.7</v>
      </c>
      <c r="D92" s="14">
        <v>1038881.4</v>
      </c>
      <c r="E92" s="15">
        <v>1125541.7</v>
      </c>
      <c r="F92" s="14">
        <v>484944</v>
      </c>
      <c r="G92" s="2">
        <f t="shared" si="45"/>
        <v>46.679438095628626</v>
      </c>
      <c r="H92" s="2">
        <f t="shared" si="50"/>
        <v>43.085387240650434</v>
      </c>
      <c r="I92" s="14">
        <v>65282.400000000001</v>
      </c>
      <c r="J92" s="2">
        <f t="shared" si="48"/>
        <v>13.461843016925664</v>
      </c>
      <c r="K92" s="14">
        <v>65282.400000000001</v>
      </c>
      <c r="L92" s="2">
        <f t="shared" si="49"/>
        <v>100</v>
      </c>
      <c r="M92" s="10"/>
    </row>
    <row r="93" spans="1:13" s="8" customFormat="1" x14ac:dyDescent="0.25">
      <c r="A93" s="12" t="s">
        <v>135</v>
      </c>
      <c r="B93" s="13" t="s">
        <v>87</v>
      </c>
      <c r="C93" s="2">
        <v>322903.7</v>
      </c>
      <c r="D93" s="14">
        <v>425709.4</v>
      </c>
      <c r="E93" s="15">
        <v>876080.1</v>
      </c>
      <c r="F93" s="14">
        <v>457793.7</v>
      </c>
      <c r="G93" s="2">
        <f t="shared" si="45"/>
        <v>107.53666703154781</v>
      </c>
      <c r="H93" s="2">
        <f t="shared" si="50"/>
        <v>52.254776703637027</v>
      </c>
      <c r="I93" s="14">
        <v>436451.3</v>
      </c>
      <c r="J93" s="2">
        <f t="shared" si="48"/>
        <v>95.337987394758812</v>
      </c>
      <c r="K93" s="14">
        <v>915143.4</v>
      </c>
      <c r="L93" s="2">
        <f t="shared" si="49"/>
        <v>209.67823901544116</v>
      </c>
      <c r="M93" s="10"/>
    </row>
    <row r="94" spans="1:13" s="8" customFormat="1" x14ac:dyDescent="0.25">
      <c r="A94" s="12" t="s">
        <v>136</v>
      </c>
      <c r="B94" s="13" t="s">
        <v>88</v>
      </c>
      <c r="C94" s="2">
        <v>267697.8</v>
      </c>
      <c r="D94" s="14">
        <v>432391.3</v>
      </c>
      <c r="E94" s="15">
        <v>645972.6</v>
      </c>
      <c r="F94" s="14">
        <v>261579.3</v>
      </c>
      <c r="G94" s="2">
        <f t="shared" si="45"/>
        <v>60.495967425801581</v>
      </c>
      <c r="H94" s="2">
        <f t="shared" si="50"/>
        <v>40.493869244608824</v>
      </c>
      <c r="I94" s="14">
        <v>188612.4</v>
      </c>
      <c r="J94" s="2">
        <f t="shared" si="48"/>
        <v>72.105246860129995</v>
      </c>
      <c r="K94" s="14">
        <v>206747.9</v>
      </c>
      <c r="L94" s="2">
        <f t="shared" si="49"/>
        <v>109.61522148066618</v>
      </c>
      <c r="M94" s="10"/>
    </row>
    <row r="95" spans="1:13" s="8" customFormat="1" ht="31.5" x14ac:dyDescent="0.25">
      <c r="A95" s="12" t="s">
        <v>137</v>
      </c>
      <c r="B95" s="13" t="s">
        <v>89</v>
      </c>
      <c r="C95" s="2">
        <v>53857.9</v>
      </c>
      <c r="D95" s="14">
        <v>57579.8</v>
      </c>
      <c r="E95" s="15">
        <v>57579.8</v>
      </c>
      <c r="F95" s="14">
        <v>59906</v>
      </c>
      <c r="G95" s="2">
        <f t="shared" si="45"/>
        <v>104.03995845765354</v>
      </c>
      <c r="H95" s="2">
        <f t="shared" si="50"/>
        <v>104.03995845765354</v>
      </c>
      <c r="I95" s="14">
        <v>60116.5</v>
      </c>
      <c r="J95" s="2">
        <f t="shared" si="48"/>
        <v>100.35138383467432</v>
      </c>
      <c r="K95" s="14">
        <v>60116.5</v>
      </c>
      <c r="L95" s="2">
        <f t="shared" si="49"/>
        <v>100</v>
      </c>
      <c r="M95" s="10"/>
    </row>
    <row r="96" spans="1:13" s="8" customFormat="1" x14ac:dyDescent="0.25">
      <c r="A96" s="18" t="s">
        <v>163</v>
      </c>
      <c r="B96" s="19" t="s">
        <v>90</v>
      </c>
      <c r="C96" s="16">
        <f>SUM(C97:C98)</f>
        <v>7493.7</v>
      </c>
      <c r="D96" s="16">
        <f>SUM(D97:D98)</f>
        <v>13860.3</v>
      </c>
      <c r="E96" s="16">
        <f>SUM(E97:E98)</f>
        <v>5269.8</v>
      </c>
      <c r="F96" s="16">
        <f>SUM(F97:F98)</f>
        <v>13364.9</v>
      </c>
      <c r="G96" s="16">
        <f t="shared" si="45"/>
        <v>96.425762790127195</v>
      </c>
      <c r="H96" s="16">
        <f t="shared" si="50"/>
        <v>253.61304034308699</v>
      </c>
      <c r="I96" s="16">
        <f t="shared" ref="I96" si="57">SUM(I97:I98)</f>
        <v>5228.3</v>
      </c>
      <c r="J96" s="16">
        <f t="shared" si="48"/>
        <v>39.11963426587554</v>
      </c>
      <c r="K96" s="16">
        <f t="shared" ref="K96" si="58">SUM(K97:K98)</f>
        <v>5228.3</v>
      </c>
      <c r="L96" s="16">
        <f t="shared" si="49"/>
        <v>100</v>
      </c>
      <c r="M96" s="10"/>
    </row>
    <row r="97" spans="1:13" s="8" customFormat="1" ht="31.5" x14ac:dyDescent="0.25">
      <c r="A97" s="12" t="s">
        <v>138</v>
      </c>
      <c r="B97" s="13" t="s">
        <v>91</v>
      </c>
      <c r="C97" s="2">
        <v>7375</v>
      </c>
      <c r="D97" s="14">
        <v>13740.3</v>
      </c>
      <c r="E97" s="14">
        <v>5148.5</v>
      </c>
      <c r="F97" s="14">
        <v>13236.6</v>
      </c>
      <c r="G97" s="2">
        <f t="shared" si="45"/>
        <v>96.334141175956873</v>
      </c>
      <c r="H97" s="2">
        <f t="shared" si="50"/>
        <v>257.09624162377389</v>
      </c>
      <c r="I97" s="14">
        <v>5100</v>
      </c>
      <c r="J97" s="2">
        <f t="shared" si="48"/>
        <v>38.529531752867044</v>
      </c>
      <c r="K97" s="14">
        <v>5100</v>
      </c>
      <c r="L97" s="2">
        <f t="shared" si="49"/>
        <v>100</v>
      </c>
      <c r="M97" s="10"/>
    </row>
    <row r="98" spans="1:13" s="8" customFormat="1" ht="31.5" x14ac:dyDescent="0.25">
      <c r="A98" s="12" t="s">
        <v>139</v>
      </c>
      <c r="B98" s="13" t="s">
        <v>92</v>
      </c>
      <c r="C98" s="2">
        <v>118.7</v>
      </c>
      <c r="D98" s="14">
        <v>120</v>
      </c>
      <c r="E98" s="14">
        <v>121.3</v>
      </c>
      <c r="F98" s="14">
        <v>128.30000000000001</v>
      </c>
      <c r="G98" s="2">
        <f t="shared" si="45"/>
        <v>106.91666666666669</v>
      </c>
      <c r="H98" s="2">
        <f t="shared" si="50"/>
        <v>105.77081615828526</v>
      </c>
      <c r="I98" s="14">
        <v>128.30000000000001</v>
      </c>
      <c r="J98" s="2">
        <f t="shared" si="48"/>
        <v>100</v>
      </c>
      <c r="K98" s="14">
        <v>128.30000000000001</v>
      </c>
      <c r="L98" s="2">
        <f t="shared" si="49"/>
        <v>100</v>
      </c>
      <c r="M98" s="10"/>
    </row>
    <row r="99" spans="1:13" s="8" customFormat="1" x14ac:dyDescent="0.25">
      <c r="A99" s="18" t="s">
        <v>164</v>
      </c>
      <c r="B99" s="19" t="s">
        <v>93</v>
      </c>
      <c r="C99" s="16">
        <f>SUM(C100:C105)</f>
        <v>2869947.5000000005</v>
      </c>
      <c r="D99" s="16">
        <f>SUM(D100:D105)</f>
        <v>2935368.3</v>
      </c>
      <c r="E99" s="16">
        <f>SUM(E100:E105)</f>
        <v>3204086.4000000004</v>
      </c>
      <c r="F99" s="16">
        <f>SUM(F100:F105)</f>
        <v>2659388.5999999996</v>
      </c>
      <c r="G99" s="16">
        <f t="shared" si="45"/>
        <v>90.598123581289599</v>
      </c>
      <c r="H99" s="16">
        <f t="shared" si="50"/>
        <v>82.999902874029843</v>
      </c>
      <c r="I99" s="16">
        <f t="shared" ref="I99" si="59">SUM(I100:I105)</f>
        <v>2615947.0000000005</v>
      </c>
      <c r="J99" s="16">
        <f t="shared" si="48"/>
        <v>98.366481679285272</v>
      </c>
      <c r="K99" s="16">
        <f t="shared" ref="K99" si="60">SUM(K100:K105)</f>
        <v>2612230</v>
      </c>
      <c r="L99" s="16">
        <f t="shared" si="49"/>
        <v>99.857909965301275</v>
      </c>
      <c r="M99" s="10"/>
    </row>
    <row r="100" spans="1:13" s="8" customFormat="1" x14ac:dyDescent="0.25">
      <c r="A100" s="12" t="s">
        <v>140</v>
      </c>
      <c r="B100" s="13" t="s">
        <v>94</v>
      </c>
      <c r="C100" s="2">
        <v>632518</v>
      </c>
      <c r="D100" s="14">
        <v>929438.1</v>
      </c>
      <c r="E100" s="15">
        <v>913489.4</v>
      </c>
      <c r="F100" s="14">
        <v>980303.3</v>
      </c>
      <c r="G100" s="2">
        <f t="shared" si="45"/>
        <v>105.47268290378886</v>
      </c>
      <c r="H100" s="2">
        <f t="shared" si="50"/>
        <v>107.31414070048322</v>
      </c>
      <c r="I100" s="14">
        <v>981129.9</v>
      </c>
      <c r="J100" s="2">
        <f t="shared" si="48"/>
        <v>100.08432084233523</v>
      </c>
      <c r="K100" s="14">
        <v>981348.8</v>
      </c>
      <c r="L100" s="2">
        <f t="shared" si="49"/>
        <v>100.02231101100885</v>
      </c>
      <c r="M100" s="10"/>
    </row>
    <row r="101" spans="1:13" s="8" customFormat="1" x14ac:dyDescent="0.25">
      <c r="A101" s="12" t="s">
        <v>141</v>
      </c>
      <c r="B101" s="13" t="s">
        <v>95</v>
      </c>
      <c r="C101" s="2">
        <v>1884699.2</v>
      </c>
      <c r="D101" s="14">
        <v>1632485.2</v>
      </c>
      <c r="E101" s="15">
        <v>1940155.1</v>
      </c>
      <c r="F101" s="14">
        <v>1299103</v>
      </c>
      <c r="G101" s="2">
        <f t="shared" si="45"/>
        <v>79.578240586805933</v>
      </c>
      <c r="H101" s="2">
        <f t="shared" si="50"/>
        <v>66.958718918915295</v>
      </c>
      <c r="I101" s="14">
        <v>1255914.8</v>
      </c>
      <c r="J101" s="2">
        <f t="shared" si="48"/>
        <v>96.675536889684651</v>
      </c>
      <c r="K101" s="14">
        <v>1252713.5</v>
      </c>
      <c r="L101" s="2">
        <f t="shared" si="49"/>
        <v>99.745102135909207</v>
      </c>
      <c r="M101" s="10"/>
    </row>
    <row r="102" spans="1:13" s="8" customFormat="1" x14ac:dyDescent="0.25">
      <c r="A102" s="12" t="s">
        <v>142</v>
      </c>
      <c r="B102" s="13" t="s">
        <v>96</v>
      </c>
      <c r="C102" s="2">
        <v>150145.1</v>
      </c>
      <c r="D102" s="14">
        <v>154647.5</v>
      </c>
      <c r="E102" s="15">
        <v>154861.5</v>
      </c>
      <c r="F102" s="14">
        <v>169215.1</v>
      </c>
      <c r="G102" s="2">
        <f t="shared" si="45"/>
        <v>109.41987423010396</v>
      </c>
      <c r="H102" s="2">
        <f t="shared" si="50"/>
        <v>109.26866910110003</v>
      </c>
      <c r="I102" s="14">
        <v>169475.7</v>
      </c>
      <c r="J102" s="2">
        <f t="shared" si="48"/>
        <v>100.15400516856947</v>
      </c>
      <c r="K102" s="14">
        <v>168741</v>
      </c>
      <c r="L102" s="2">
        <f t="shared" si="49"/>
        <v>99.566486522846631</v>
      </c>
      <c r="M102" s="10"/>
    </row>
    <row r="103" spans="1:13" s="8" customFormat="1" ht="34.5" customHeight="1" x14ac:dyDescent="0.25">
      <c r="A103" s="12" t="s">
        <v>246</v>
      </c>
      <c r="B103" s="13" t="s">
        <v>247</v>
      </c>
      <c r="C103" s="2">
        <v>467.7</v>
      </c>
      <c r="D103" s="14">
        <v>560</v>
      </c>
      <c r="E103" s="15">
        <v>560</v>
      </c>
      <c r="F103" s="14">
        <v>610</v>
      </c>
      <c r="G103" s="2">
        <v>0</v>
      </c>
      <c r="H103" s="2">
        <v>0</v>
      </c>
      <c r="I103" s="14">
        <v>610</v>
      </c>
      <c r="J103" s="2">
        <f t="shared" si="48"/>
        <v>100</v>
      </c>
      <c r="K103" s="14">
        <v>610</v>
      </c>
      <c r="L103" s="2">
        <f t="shared" si="49"/>
        <v>100</v>
      </c>
    </row>
    <row r="104" spans="1:13" s="8" customFormat="1" x14ac:dyDescent="0.25">
      <c r="A104" s="12" t="s">
        <v>143</v>
      </c>
      <c r="B104" s="13" t="s">
        <v>97</v>
      </c>
      <c r="C104" s="2">
        <v>64336</v>
      </c>
      <c r="D104" s="14">
        <v>57802.5</v>
      </c>
      <c r="E104" s="15">
        <v>59280.7</v>
      </c>
      <c r="F104" s="14">
        <v>65273.8</v>
      </c>
      <c r="G104" s="2">
        <f t="shared" si="45"/>
        <v>112.92556550322219</v>
      </c>
      <c r="H104" s="2">
        <f t="shared" si="50"/>
        <v>110.10969843473511</v>
      </c>
      <c r="I104" s="14">
        <v>63970</v>
      </c>
      <c r="J104" s="2">
        <f t="shared" si="48"/>
        <v>98.0025676458242</v>
      </c>
      <c r="K104" s="14">
        <v>63970</v>
      </c>
      <c r="L104" s="2">
        <f t="shared" si="49"/>
        <v>100</v>
      </c>
      <c r="M104" s="10"/>
    </row>
    <row r="105" spans="1:13" s="8" customFormat="1" x14ac:dyDescent="0.25">
      <c r="A105" s="12" t="s">
        <v>144</v>
      </c>
      <c r="B105" s="13" t="s">
        <v>98</v>
      </c>
      <c r="C105" s="2">
        <v>137781.5</v>
      </c>
      <c r="D105" s="14">
        <v>160435</v>
      </c>
      <c r="E105" s="15">
        <v>135739.70000000001</v>
      </c>
      <c r="F105" s="14">
        <v>144883.4</v>
      </c>
      <c r="G105" s="2">
        <f t="shared" si="45"/>
        <v>90.306603920590888</v>
      </c>
      <c r="H105" s="2">
        <f t="shared" si="50"/>
        <v>106.73620171548926</v>
      </c>
      <c r="I105" s="14">
        <v>144846.6</v>
      </c>
      <c r="J105" s="2">
        <f t="shared" si="48"/>
        <v>99.974600264764632</v>
      </c>
      <c r="K105" s="14">
        <v>144846.70000000001</v>
      </c>
      <c r="L105" s="2">
        <f t="shared" si="49"/>
        <v>100.00006903855527</v>
      </c>
      <c r="M105" s="10"/>
    </row>
    <row r="106" spans="1:13" s="8" customFormat="1" x14ac:dyDescent="0.25">
      <c r="A106" s="18" t="s">
        <v>165</v>
      </c>
      <c r="B106" s="19" t="s">
        <v>99</v>
      </c>
      <c r="C106" s="16">
        <f>SUM(C107:C108)</f>
        <v>247464.1</v>
      </c>
      <c r="D106" s="16">
        <f>SUM(D107:D108)</f>
        <v>249371.6</v>
      </c>
      <c r="E106" s="16">
        <f>SUM(E107:E108)</f>
        <v>245675.59999999998</v>
      </c>
      <c r="F106" s="16">
        <f>SUM(F107:F108)</f>
        <v>292168.59999999998</v>
      </c>
      <c r="G106" s="16">
        <f t="shared" si="45"/>
        <v>117.16193824798012</v>
      </c>
      <c r="H106" s="16">
        <f t="shared" si="50"/>
        <v>118.92454928368954</v>
      </c>
      <c r="I106" s="16">
        <f t="shared" ref="I106" si="61">SUM(I107:I108)</f>
        <v>313719</v>
      </c>
      <c r="J106" s="16">
        <f t="shared" si="48"/>
        <v>107.37601508170283</v>
      </c>
      <c r="K106" s="16">
        <f t="shared" ref="K106" si="62">SUM(K107:K108)</f>
        <v>287587</v>
      </c>
      <c r="L106" s="16">
        <f t="shared" si="49"/>
        <v>91.670252678352284</v>
      </c>
      <c r="M106" s="10"/>
    </row>
    <row r="107" spans="1:13" s="8" customFormat="1" x14ac:dyDescent="0.25">
      <c r="A107" s="12" t="s">
        <v>145</v>
      </c>
      <c r="B107" s="13" t="s">
        <v>100</v>
      </c>
      <c r="C107" s="2">
        <v>236556.5</v>
      </c>
      <c r="D107" s="23">
        <v>237248.1</v>
      </c>
      <c r="E107" s="15">
        <v>233544.8</v>
      </c>
      <c r="F107" s="23">
        <v>279724.5</v>
      </c>
      <c r="G107" s="2">
        <f t="shared" si="45"/>
        <v>117.90378932434021</v>
      </c>
      <c r="H107" s="2">
        <f t="shared" si="50"/>
        <v>119.77337966848332</v>
      </c>
      <c r="I107" s="14">
        <v>301166.2</v>
      </c>
      <c r="J107" s="2">
        <f t="shared" si="48"/>
        <v>107.66529209990546</v>
      </c>
      <c r="K107" s="14">
        <v>274987.2</v>
      </c>
      <c r="L107" s="2">
        <f t="shared" si="49"/>
        <v>91.307457476967869</v>
      </c>
      <c r="M107" s="10"/>
    </row>
    <row r="108" spans="1:13" s="8" customFormat="1" ht="31.5" x14ac:dyDescent="0.25">
      <c r="A108" s="12" t="s">
        <v>146</v>
      </c>
      <c r="B108" s="13" t="s">
        <v>101</v>
      </c>
      <c r="C108" s="2">
        <v>10907.6</v>
      </c>
      <c r="D108" s="23">
        <v>12123.5</v>
      </c>
      <c r="E108" s="15">
        <v>12130.8</v>
      </c>
      <c r="F108" s="23">
        <v>12444.1</v>
      </c>
      <c r="G108" s="2">
        <f t="shared" si="45"/>
        <v>102.64445085990019</v>
      </c>
      <c r="H108" s="2">
        <f t="shared" si="50"/>
        <v>102.58268209846013</v>
      </c>
      <c r="I108" s="14">
        <v>12552.8</v>
      </c>
      <c r="J108" s="2">
        <f t="shared" si="48"/>
        <v>100.87350632026421</v>
      </c>
      <c r="K108" s="14">
        <v>12599.8</v>
      </c>
      <c r="L108" s="2">
        <f t="shared" si="49"/>
        <v>100.37441845644</v>
      </c>
      <c r="M108" s="10"/>
    </row>
    <row r="109" spans="1:13" s="8" customFormat="1" x14ac:dyDescent="0.25">
      <c r="A109" s="18" t="s">
        <v>166</v>
      </c>
      <c r="B109" s="19" t="s">
        <v>102</v>
      </c>
      <c r="C109" s="16">
        <f>C111+C110</f>
        <v>1381.4</v>
      </c>
      <c r="D109" s="16">
        <f>D110+D111</f>
        <v>1505.2</v>
      </c>
      <c r="E109" s="16">
        <f>E110+E111</f>
        <v>1505.2</v>
      </c>
      <c r="F109" s="16">
        <f>F110+F111</f>
        <v>1505.2</v>
      </c>
      <c r="G109" s="16">
        <f t="shared" si="45"/>
        <v>100</v>
      </c>
      <c r="H109" s="16">
        <f t="shared" si="50"/>
        <v>100</v>
      </c>
      <c r="I109" s="16">
        <f>I111+I110</f>
        <v>1355.2</v>
      </c>
      <c r="J109" s="16">
        <f t="shared" si="48"/>
        <v>90.034546904065905</v>
      </c>
      <c r="K109" s="16">
        <f>K111+K110</f>
        <v>1355.2</v>
      </c>
      <c r="L109" s="16">
        <f t="shared" si="49"/>
        <v>100</v>
      </c>
      <c r="M109" s="10"/>
    </row>
    <row r="110" spans="1:13" s="8" customFormat="1" x14ac:dyDescent="0.25">
      <c r="A110" s="12" t="s">
        <v>189</v>
      </c>
      <c r="B110" s="13" t="s">
        <v>190</v>
      </c>
      <c r="C110" s="2">
        <v>26.2</v>
      </c>
      <c r="D110" s="2">
        <v>150</v>
      </c>
      <c r="E110" s="15">
        <v>150</v>
      </c>
      <c r="F110" s="2">
        <v>150</v>
      </c>
      <c r="G110" s="2">
        <v>0</v>
      </c>
      <c r="H110" s="2">
        <v>0</v>
      </c>
      <c r="I110" s="2">
        <v>0</v>
      </c>
      <c r="J110" s="2">
        <f t="shared" si="48"/>
        <v>0</v>
      </c>
      <c r="K110" s="2">
        <v>0</v>
      </c>
      <c r="L110" s="16">
        <v>0</v>
      </c>
      <c r="M110" s="10"/>
    </row>
    <row r="111" spans="1:13" s="8" customFormat="1" x14ac:dyDescent="0.25">
      <c r="A111" s="12" t="s">
        <v>147</v>
      </c>
      <c r="B111" s="13" t="s">
        <v>103</v>
      </c>
      <c r="C111" s="2">
        <v>1355.2</v>
      </c>
      <c r="D111" s="14">
        <v>1355.2</v>
      </c>
      <c r="E111" s="15">
        <v>1355.2</v>
      </c>
      <c r="F111" s="14">
        <v>1355.2</v>
      </c>
      <c r="G111" s="2">
        <f t="shared" si="45"/>
        <v>100</v>
      </c>
      <c r="H111" s="2">
        <f t="shared" si="50"/>
        <v>100</v>
      </c>
      <c r="I111" s="14">
        <v>1355.2</v>
      </c>
      <c r="J111" s="2">
        <f t="shared" si="48"/>
        <v>100</v>
      </c>
      <c r="K111" s="14">
        <v>1355.2</v>
      </c>
      <c r="L111" s="2">
        <f t="shared" si="49"/>
        <v>100</v>
      </c>
      <c r="M111" s="10"/>
    </row>
    <row r="112" spans="1:13" s="8" customFormat="1" x14ac:dyDescent="0.25">
      <c r="A112" s="18" t="s">
        <v>167</v>
      </c>
      <c r="B112" s="19" t="s">
        <v>104</v>
      </c>
      <c r="C112" s="16">
        <f>SUM(C113:C116)</f>
        <v>241763.39999999997</v>
      </c>
      <c r="D112" s="16">
        <f>SUM(D113:D116)</f>
        <v>155292.29999999999</v>
      </c>
      <c r="E112" s="16">
        <f>SUM(E113:E116)</f>
        <v>401534</v>
      </c>
      <c r="F112" s="16">
        <f>SUM(F113:F116)</f>
        <v>142864</v>
      </c>
      <c r="G112" s="16">
        <f t="shared" si="45"/>
        <v>91.996834356886993</v>
      </c>
      <c r="H112" s="16">
        <f t="shared" si="50"/>
        <v>35.579552416482791</v>
      </c>
      <c r="I112" s="16">
        <f t="shared" ref="I112" si="63">SUM(I113:I116)</f>
        <v>130360.6</v>
      </c>
      <c r="J112" s="16">
        <f t="shared" si="48"/>
        <v>91.248040094075492</v>
      </c>
      <c r="K112" s="16">
        <f>SUM(K113:K116)</f>
        <v>130147.09999999999</v>
      </c>
      <c r="L112" s="16">
        <f t="shared" si="49"/>
        <v>99.836223521524118</v>
      </c>
      <c r="M112" s="10"/>
    </row>
    <row r="113" spans="1:13" s="8" customFormat="1" x14ac:dyDescent="0.25">
      <c r="A113" s="12" t="s">
        <v>148</v>
      </c>
      <c r="B113" s="13" t="s">
        <v>105</v>
      </c>
      <c r="C113" s="2">
        <v>18413.400000000001</v>
      </c>
      <c r="D113" s="14">
        <v>21000</v>
      </c>
      <c r="E113" s="15">
        <v>19866.7</v>
      </c>
      <c r="F113" s="14">
        <v>22214</v>
      </c>
      <c r="G113" s="2">
        <f t="shared" si="45"/>
        <v>105.78095238095237</v>
      </c>
      <c r="H113" s="2">
        <f t="shared" si="50"/>
        <v>111.81524863213316</v>
      </c>
      <c r="I113" s="14">
        <v>22214.2</v>
      </c>
      <c r="J113" s="2">
        <f t="shared" si="48"/>
        <v>100.00090033312325</v>
      </c>
      <c r="K113" s="14">
        <v>22214.2</v>
      </c>
      <c r="L113" s="2">
        <f t="shared" si="49"/>
        <v>100</v>
      </c>
      <c r="M113" s="10"/>
    </row>
    <row r="114" spans="1:13" s="8" customFormat="1" x14ac:dyDescent="0.25">
      <c r="A114" s="12" t="s">
        <v>149</v>
      </c>
      <c r="B114" s="13" t="s">
        <v>106</v>
      </c>
      <c r="C114" s="2">
        <v>170645.3</v>
      </c>
      <c r="D114" s="14">
        <v>48699.7</v>
      </c>
      <c r="E114" s="15">
        <v>295082.7</v>
      </c>
      <c r="F114" s="14">
        <v>25537.599999999999</v>
      </c>
      <c r="G114" s="2">
        <f t="shared" si="45"/>
        <v>52.438926728501414</v>
      </c>
      <c r="H114" s="2">
        <f t="shared" si="50"/>
        <v>8.6543873971601855</v>
      </c>
      <c r="I114" s="14">
        <v>13073.7</v>
      </c>
      <c r="J114" s="2">
        <f t="shared" si="48"/>
        <v>51.193925819184273</v>
      </c>
      <c r="K114" s="14">
        <v>13182.5</v>
      </c>
      <c r="L114" s="2">
        <f t="shared" si="49"/>
        <v>100.83220511408399</v>
      </c>
      <c r="M114" s="10"/>
    </row>
    <row r="115" spans="1:13" s="8" customFormat="1" x14ac:dyDescent="0.25">
      <c r="A115" s="12" t="s">
        <v>150</v>
      </c>
      <c r="B115" s="13" t="s">
        <v>107</v>
      </c>
      <c r="C115" s="2">
        <v>52704.7</v>
      </c>
      <c r="D115" s="14">
        <v>85592.6</v>
      </c>
      <c r="E115" s="15">
        <v>86584.6</v>
      </c>
      <c r="F115" s="14">
        <v>95112.4</v>
      </c>
      <c r="G115" s="2">
        <f t="shared" si="45"/>
        <v>111.12222318284523</v>
      </c>
      <c r="H115" s="2">
        <f t="shared" si="50"/>
        <v>109.8490955666481</v>
      </c>
      <c r="I115" s="14">
        <v>95072.7</v>
      </c>
      <c r="J115" s="2">
        <f>SUM(I115/F115)*100</f>
        <v>99.958259911431114</v>
      </c>
      <c r="K115" s="14">
        <v>94750.399999999994</v>
      </c>
      <c r="L115" s="2">
        <f t="shared" si="49"/>
        <v>99.660996269170852</v>
      </c>
      <c r="M115" s="10"/>
    </row>
    <row r="116" spans="1:13" s="11" customFormat="1" ht="31.5" hidden="1" x14ac:dyDescent="0.25">
      <c r="A116" s="12" t="s">
        <v>151</v>
      </c>
      <c r="B116" s="13" t="s">
        <v>108</v>
      </c>
      <c r="C116" s="2"/>
      <c r="D116" s="14">
        <v>0</v>
      </c>
      <c r="E116" s="15"/>
      <c r="F116" s="14"/>
      <c r="G116" s="2">
        <v>0</v>
      </c>
      <c r="H116" s="2">
        <v>0</v>
      </c>
      <c r="I116" s="14"/>
      <c r="J116" s="2">
        <v>0</v>
      </c>
      <c r="K116" s="14"/>
      <c r="L116" s="2">
        <v>0</v>
      </c>
    </row>
    <row r="117" spans="1:13" s="8" customFormat="1" x14ac:dyDescent="0.25">
      <c r="A117" s="18" t="s">
        <v>168</v>
      </c>
      <c r="B117" s="19" t="s">
        <v>109</v>
      </c>
      <c r="C117" s="16">
        <f>SUM(C118:C121)</f>
        <v>257783.30000000002</v>
      </c>
      <c r="D117" s="16">
        <f>SUM(D118:D121)</f>
        <v>284922.89999999997</v>
      </c>
      <c r="E117" s="16">
        <f>SUM(E118:E121)</f>
        <v>288457.3</v>
      </c>
      <c r="F117" s="16">
        <f>SUM(F118:F121)</f>
        <v>318710.10000000003</v>
      </c>
      <c r="G117" s="16">
        <f t="shared" si="45"/>
        <v>111.85836589477367</v>
      </c>
      <c r="H117" s="16">
        <f t="shared" si="50"/>
        <v>110.48779143394883</v>
      </c>
      <c r="I117" s="16">
        <f t="shared" ref="I117" si="64">SUM(I118:I121)</f>
        <v>314760.10000000003</v>
      </c>
      <c r="J117" s="16">
        <f t="shared" si="48"/>
        <v>98.760629173659694</v>
      </c>
      <c r="K117" s="16">
        <f t="shared" ref="K117" si="65">SUM(K118:K121)</f>
        <v>314760.10000000003</v>
      </c>
      <c r="L117" s="16">
        <f t="shared" si="49"/>
        <v>100</v>
      </c>
      <c r="M117" s="10"/>
    </row>
    <row r="118" spans="1:13" s="8" customFormat="1" x14ac:dyDescent="0.25">
      <c r="A118" s="12" t="s">
        <v>152</v>
      </c>
      <c r="B118" s="13" t="s">
        <v>110</v>
      </c>
      <c r="C118" s="2">
        <v>7220</v>
      </c>
      <c r="D118" s="14">
        <v>8652.1</v>
      </c>
      <c r="E118" s="15">
        <v>8652.1</v>
      </c>
      <c r="F118" s="14">
        <v>13435.3</v>
      </c>
      <c r="G118" s="2">
        <f t="shared" si="45"/>
        <v>155.28368835311656</v>
      </c>
      <c r="H118" s="2">
        <f t="shared" si="50"/>
        <v>155.28368835311656</v>
      </c>
      <c r="I118" s="14">
        <v>13435.3</v>
      </c>
      <c r="J118" s="2">
        <f t="shared" si="48"/>
        <v>100</v>
      </c>
      <c r="K118" s="14">
        <v>13435.3</v>
      </c>
      <c r="L118" s="2">
        <f t="shared" si="49"/>
        <v>100</v>
      </c>
      <c r="M118" s="10"/>
    </row>
    <row r="119" spans="1:13" s="8" customFormat="1" x14ac:dyDescent="0.25">
      <c r="A119" s="12" t="s">
        <v>153</v>
      </c>
      <c r="B119" s="13" t="s">
        <v>111</v>
      </c>
      <c r="C119" s="2">
        <v>4120.6000000000004</v>
      </c>
      <c r="D119" s="14">
        <v>1500</v>
      </c>
      <c r="E119" s="15">
        <v>1823</v>
      </c>
      <c r="F119" s="14">
        <v>1600</v>
      </c>
      <c r="G119" s="2">
        <f t="shared" si="45"/>
        <v>106.66666666666667</v>
      </c>
      <c r="H119" s="2">
        <f t="shared" si="50"/>
        <v>87.767416346681287</v>
      </c>
      <c r="I119" s="2">
        <v>1600</v>
      </c>
      <c r="J119" s="2">
        <f t="shared" si="48"/>
        <v>100</v>
      </c>
      <c r="K119" s="2">
        <v>1600</v>
      </c>
      <c r="L119" s="2">
        <f t="shared" si="49"/>
        <v>100</v>
      </c>
      <c r="M119" s="10"/>
    </row>
    <row r="120" spans="1:13" s="8" customFormat="1" x14ac:dyDescent="0.25">
      <c r="A120" s="12" t="s">
        <v>171</v>
      </c>
      <c r="B120" s="13" t="s">
        <v>172</v>
      </c>
      <c r="C120" s="2">
        <v>234495.7</v>
      </c>
      <c r="D120" s="14">
        <v>262070.8</v>
      </c>
      <c r="E120" s="15">
        <v>262242.8</v>
      </c>
      <c r="F120" s="14">
        <v>287307.90000000002</v>
      </c>
      <c r="G120" s="2">
        <f t="shared" si="45"/>
        <v>109.62987864348108</v>
      </c>
      <c r="H120" s="2">
        <f t="shared" si="50"/>
        <v>109.55797451827087</v>
      </c>
      <c r="I120" s="2">
        <v>283357.90000000002</v>
      </c>
      <c r="J120" s="2">
        <f t="shared" si="48"/>
        <v>98.625168329864934</v>
      </c>
      <c r="K120" s="2">
        <v>283357.90000000002</v>
      </c>
      <c r="L120" s="2">
        <f t="shared" si="49"/>
        <v>100</v>
      </c>
      <c r="M120" s="10"/>
    </row>
    <row r="121" spans="1:13" s="8" customFormat="1" ht="31.5" x14ac:dyDescent="0.25">
      <c r="A121" s="12" t="s">
        <v>154</v>
      </c>
      <c r="B121" s="13" t="s">
        <v>112</v>
      </c>
      <c r="C121" s="2">
        <v>11947</v>
      </c>
      <c r="D121" s="14">
        <v>12700</v>
      </c>
      <c r="E121" s="15">
        <v>15739.4</v>
      </c>
      <c r="F121" s="14">
        <v>16366.9</v>
      </c>
      <c r="G121" s="2">
        <f t="shared" si="45"/>
        <v>128.8732283464567</v>
      </c>
      <c r="H121" s="2">
        <f t="shared" si="50"/>
        <v>103.98681017065454</v>
      </c>
      <c r="I121" s="14">
        <v>16366.9</v>
      </c>
      <c r="J121" s="2">
        <f t="shared" si="48"/>
        <v>100</v>
      </c>
      <c r="K121" s="14">
        <v>16366.9</v>
      </c>
      <c r="L121" s="2">
        <f t="shared" si="49"/>
        <v>100</v>
      </c>
      <c r="M121" s="10"/>
    </row>
    <row r="122" spans="1:13" s="8" customFormat="1" x14ac:dyDescent="0.25">
      <c r="A122" s="18" t="s">
        <v>169</v>
      </c>
      <c r="B122" s="19" t="s">
        <v>113</v>
      </c>
      <c r="C122" s="16">
        <f>SUM(C123:C124)</f>
        <v>27185</v>
      </c>
      <c r="D122" s="16">
        <f>SUM(D123:D124)</f>
        <v>26900</v>
      </c>
      <c r="E122" s="16">
        <f>SUM(E123:E124)</f>
        <v>27684.5</v>
      </c>
      <c r="F122" s="16">
        <f>SUM(F123:F124)</f>
        <v>29200</v>
      </c>
      <c r="G122" s="16">
        <f t="shared" si="45"/>
        <v>108.55018587360594</v>
      </c>
      <c r="H122" s="16">
        <f t="shared" si="50"/>
        <v>105.47418230417742</v>
      </c>
      <c r="I122" s="16">
        <f t="shared" ref="I122" si="66">SUM(I123:I124)</f>
        <v>29000</v>
      </c>
      <c r="J122" s="16">
        <f t="shared" si="48"/>
        <v>99.315068493150676</v>
      </c>
      <c r="K122" s="16">
        <f t="shared" ref="K122" si="67">SUM(K123:K124)</f>
        <v>29000</v>
      </c>
      <c r="L122" s="16">
        <f t="shared" si="49"/>
        <v>100</v>
      </c>
      <c r="M122" s="10"/>
    </row>
    <row r="123" spans="1:13" s="8" customFormat="1" x14ac:dyDescent="0.25">
      <c r="A123" s="12" t="s">
        <v>155</v>
      </c>
      <c r="B123" s="13" t="s">
        <v>114</v>
      </c>
      <c r="C123" s="2">
        <v>27185</v>
      </c>
      <c r="D123" s="14">
        <v>26900</v>
      </c>
      <c r="E123" s="15">
        <v>27684.5</v>
      </c>
      <c r="F123" s="14">
        <v>29200</v>
      </c>
      <c r="G123" s="2">
        <f t="shared" si="45"/>
        <v>108.55018587360594</v>
      </c>
      <c r="H123" s="2">
        <f t="shared" si="50"/>
        <v>105.47418230417742</v>
      </c>
      <c r="I123" s="14">
        <v>29000</v>
      </c>
      <c r="J123" s="2">
        <f t="shared" si="48"/>
        <v>99.315068493150676</v>
      </c>
      <c r="K123" s="14">
        <v>29000</v>
      </c>
      <c r="L123" s="2">
        <f t="shared" si="49"/>
        <v>100</v>
      </c>
      <c r="M123" s="10"/>
    </row>
    <row r="124" spans="1:13" s="8" customFormat="1" ht="31.5" hidden="1" x14ac:dyDescent="0.25">
      <c r="A124" s="12" t="s">
        <v>156</v>
      </c>
      <c r="B124" s="13" t="s">
        <v>115</v>
      </c>
      <c r="C124" s="2"/>
      <c r="D124" s="14">
        <v>0</v>
      </c>
      <c r="E124" s="15"/>
      <c r="F124" s="14">
        <v>0</v>
      </c>
      <c r="G124" s="2">
        <v>0</v>
      </c>
      <c r="H124" s="2">
        <v>0</v>
      </c>
      <c r="I124" s="14">
        <v>0</v>
      </c>
      <c r="J124" s="2">
        <v>0</v>
      </c>
      <c r="K124" s="14">
        <v>0</v>
      </c>
      <c r="L124" s="2">
        <v>0</v>
      </c>
      <c r="M124" s="10"/>
    </row>
    <row r="125" spans="1:13" s="8" customFormat="1" ht="31.5" x14ac:dyDescent="0.25">
      <c r="A125" s="18" t="s">
        <v>170</v>
      </c>
      <c r="B125" s="19" t="s">
        <v>201</v>
      </c>
      <c r="C125" s="16">
        <f>C126</f>
        <v>4451.8</v>
      </c>
      <c r="D125" s="16">
        <f>D126</f>
        <v>44000</v>
      </c>
      <c r="E125" s="16">
        <f>E126</f>
        <v>4000</v>
      </c>
      <c r="F125" s="16">
        <f>F126</f>
        <v>30000</v>
      </c>
      <c r="G125" s="16">
        <f t="shared" si="45"/>
        <v>68.181818181818173</v>
      </c>
      <c r="H125" s="16">
        <f t="shared" si="50"/>
        <v>750</v>
      </c>
      <c r="I125" s="16">
        <f t="shared" ref="I125" si="68">I126</f>
        <v>50000</v>
      </c>
      <c r="J125" s="16">
        <f t="shared" si="48"/>
        <v>166.66666666666669</v>
      </c>
      <c r="K125" s="16">
        <f t="shared" ref="K125" si="69">K126</f>
        <v>50000</v>
      </c>
      <c r="L125" s="16">
        <f t="shared" si="49"/>
        <v>100</v>
      </c>
      <c r="M125" s="10"/>
    </row>
    <row r="126" spans="1:13" s="8" customFormat="1" ht="31.5" x14ac:dyDescent="0.25">
      <c r="A126" s="12" t="s">
        <v>157</v>
      </c>
      <c r="B126" s="13" t="s">
        <v>192</v>
      </c>
      <c r="C126" s="2">
        <v>4451.8</v>
      </c>
      <c r="D126" s="2">
        <v>44000</v>
      </c>
      <c r="E126" s="2">
        <v>4000</v>
      </c>
      <c r="F126" s="2">
        <v>30000</v>
      </c>
      <c r="G126" s="2">
        <f t="shared" si="45"/>
        <v>68.181818181818173</v>
      </c>
      <c r="H126" s="2">
        <f t="shared" si="50"/>
        <v>750</v>
      </c>
      <c r="I126" s="2">
        <v>50000</v>
      </c>
      <c r="J126" s="2">
        <f t="shared" si="48"/>
        <v>166.66666666666669</v>
      </c>
      <c r="K126" s="2">
        <v>50000</v>
      </c>
      <c r="L126" s="2">
        <f t="shared" si="49"/>
        <v>100</v>
      </c>
      <c r="M126" s="10"/>
    </row>
    <row r="127" spans="1:13" ht="19.149999999999999" customHeight="1" x14ac:dyDescent="0.25">
      <c r="A127" s="17"/>
      <c r="B127" s="24" t="s">
        <v>61</v>
      </c>
      <c r="C127" s="16">
        <f>C68+C77+C79+C83+C91+C96+C99+C106+C109+C112+C117+C122+C125</f>
        <v>5941621.4000000004</v>
      </c>
      <c r="D127" s="16">
        <f>D68+D77+D79+D83+D91+D96+D99+D106+D109+D112+D117+D122+D125</f>
        <v>6840660</v>
      </c>
      <c r="E127" s="16">
        <f>E68+E77+E79+E83+E91+E96+E99+E106+E109+E112+E117+E122+E125</f>
        <v>8114128</v>
      </c>
      <c r="F127" s="16">
        <f>F68+F77+F79+F83+F91+F96+F99+F106+F109+F112+F117+F122+F125</f>
        <v>6030349.7999999989</v>
      </c>
      <c r="G127" s="16">
        <f t="shared" si="45"/>
        <v>88.154502635710571</v>
      </c>
      <c r="H127" s="16">
        <f t="shared" si="50"/>
        <v>74.319135709961671</v>
      </c>
      <c r="I127" s="16">
        <f>I68+I77+I79+I83+I91+I96+I99+I106+I109+I112+I117+I122+I125</f>
        <v>5396015.3999999994</v>
      </c>
      <c r="J127" s="16">
        <f t="shared" si="48"/>
        <v>89.480968417453994</v>
      </c>
      <c r="K127" s="16">
        <f>K68+K77+K79+K83+K91+K96+K99+K106+K109+K112+K117+K122+K125</f>
        <v>5849271.1999999993</v>
      </c>
      <c r="L127" s="16">
        <f t="shared" si="49"/>
        <v>108.39982406277046</v>
      </c>
      <c r="M127" s="9"/>
    </row>
    <row r="128" spans="1:13" s="27" customFormat="1" ht="31.5" x14ac:dyDescent="0.25">
      <c r="A128" s="26"/>
      <c r="B128" s="19" t="s">
        <v>35</v>
      </c>
      <c r="C128" s="16">
        <f>SUM(C66-C127)</f>
        <v>-36545.900000000373</v>
      </c>
      <c r="D128" s="16">
        <f t="shared" ref="D128:F128" si="70">SUM(D66-D127)</f>
        <v>-174195.90000000037</v>
      </c>
      <c r="E128" s="16">
        <f t="shared" si="70"/>
        <v>-189730.90000000037</v>
      </c>
      <c r="F128" s="16">
        <f t="shared" si="70"/>
        <v>-176151.49999999907</v>
      </c>
      <c r="G128" s="16">
        <f t="shared" ref="G128" si="71">F128/D128*100</f>
        <v>101.1226441035631</v>
      </c>
      <c r="H128" s="16">
        <f t="shared" ref="H128" si="72">F128/E128*100</f>
        <v>92.842810527962882</v>
      </c>
      <c r="I128" s="16">
        <f t="shared" ref="I128" si="73">SUM(I66-I127)</f>
        <v>-150642.10000000056</v>
      </c>
      <c r="J128" s="16">
        <f>SUM(I128/F128)*100</f>
        <v>85.518488346679618</v>
      </c>
      <c r="K128" s="16">
        <f t="shared" ref="K128" si="74">SUM(K66-K127)</f>
        <v>-148744.29999999888</v>
      </c>
      <c r="L128" s="16">
        <f>SUM(K128/I128)*100</f>
        <v>98.740192814623754</v>
      </c>
    </row>
    <row r="129" spans="1:12" s="27" customFormat="1" ht="31.5" x14ac:dyDescent="0.25">
      <c r="A129" s="17" t="s">
        <v>257</v>
      </c>
      <c r="B129" s="19" t="s">
        <v>206</v>
      </c>
      <c r="C129" s="16">
        <f>SUM(C131+C132+C135+C138)</f>
        <v>36545.899999999994</v>
      </c>
      <c r="D129" s="16">
        <f t="shared" ref="D129:F129" si="75">SUM(D131+D132+D135+D138)</f>
        <v>174195.9</v>
      </c>
      <c r="E129" s="16">
        <f t="shared" si="75"/>
        <v>189730.9</v>
      </c>
      <c r="F129" s="16">
        <f t="shared" si="75"/>
        <v>176151.50000000003</v>
      </c>
      <c r="G129" s="16">
        <f>F129/D129*100</f>
        <v>101.12264410356389</v>
      </c>
      <c r="H129" s="16">
        <f>F129/E129*100</f>
        <v>92.842810527963564</v>
      </c>
      <c r="I129" s="16">
        <f t="shared" ref="I129" si="76">SUM(I131+I132+I135+I138)</f>
        <v>150642.1</v>
      </c>
      <c r="J129" s="16">
        <f>SUM(I129/F129)*100</f>
        <v>85.518488346678851</v>
      </c>
      <c r="K129" s="16">
        <f t="shared" ref="K129" si="77">SUM(K131+K132+K135+K138)</f>
        <v>148744.29999999999</v>
      </c>
      <c r="L129" s="16">
        <f>SUM(K129/I129)*100</f>
        <v>98.740192814624848</v>
      </c>
    </row>
    <row r="130" spans="1:12" s="27" customFormat="1" x14ac:dyDescent="0.25">
      <c r="A130" s="17"/>
      <c r="B130" s="19" t="s">
        <v>205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</row>
    <row r="131" spans="1:12" s="28" customFormat="1" ht="31.5" x14ac:dyDescent="0.25">
      <c r="A131" s="48" t="s">
        <v>258</v>
      </c>
      <c r="B131" s="19" t="s">
        <v>203</v>
      </c>
      <c r="C131" s="16">
        <v>-105000</v>
      </c>
      <c r="D131" s="16">
        <v>194195.9</v>
      </c>
      <c r="E131" s="16">
        <v>100000</v>
      </c>
      <c r="F131" s="16">
        <v>315000</v>
      </c>
      <c r="G131" s="67" t="s">
        <v>257</v>
      </c>
      <c r="H131" s="67" t="s">
        <v>257</v>
      </c>
      <c r="I131" s="16">
        <v>337000</v>
      </c>
      <c r="J131" s="67" t="s">
        <v>257</v>
      </c>
      <c r="K131" s="16">
        <v>204500</v>
      </c>
      <c r="L131" s="67" t="s">
        <v>257</v>
      </c>
    </row>
    <row r="132" spans="1:12" s="28" customFormat="1" ht="34.5" customHeight="1" x14ac:dyDescent="0.25">
      <c r="A132" s="48" t="s">
        <v>259</v>
      </c>
      <c r="B132" s="39" t="s">
        <v>204</v>
      </c>
      <c r="C132" s="16">
        <v>151684</v>
      </c>
      <c r="D132" s="16">
        <v>-20818</v>
      </c>
      <c r="E132" s="16">
        <v>79737.5</v>
      </c>
      <c r="F132" s="16">
        <v>-191666.8</v>
      </c>
      <c r="G132" s="67" t="s">
        <v>257</v>
      </c>
      <c r="H132" s="67" t="s">
        <v>257</v>
      </c>
      <c r="I132" s="16">
        <v>-191666.6</v>
      </c>
      <c r="J132" s="67" t="s">
        <v>257</v>
      </c>
      <c r="K132" s="16">
        <v>-59166.5</v>
      </c>
      <c r="L132" s="67" t="s">
        <v>257</v>
      </c>
    </row>
    <row r="133" spans="1:12" s="27" customFormat="1" ht="94.5" hidden="1" x14ac:dyDescent="0.25">
      <c r="A133" s="17" t="s">
        <v>36</v>
      </c>
      <c r="B133" s="40" t="s">
        <v>42</v>
      </c>
      <c r="C133" s="2">
        <v>0</v>
      </c>
      <c r="D133" s="2"/>
      <c r="E133" s="2"/>
      <c r="F133" s="2"/>
      <c r="G133" s="67" t="s">
        <v>257</v>
      </c>
      <c r="H133" s="67" t="s">
        <v>257</v>
      </c>
      <c r="I133" s="2"/>
      <c r="J133" s="67" t="s">
        <v>257</v>
      </c>
      <c r="K133" s="2"/>
      <c r="L133" s="67" t="s">
        <v>257</v>
      </c>
    </row>
    <row r="134" spans="1:12" s="27" customFormat="1" ht="94.5" hidden="1" x14ac:dyDescent="0.25">
      <c r="A134" s="17" t="s">
        <v>36</v>
      </c>
      <c r="B134" s="40" t="s">
        <v>43</v>
      </c>
      <c r="C134" s="2">
        <v>0</v>
      </c>
      <c r="D134" s="2"/>
      <c r="E134" s="2"/>
      <c r="F134" s="2"/>
      <c r="G134" s="67" t="s">
        <v>257</v>
      </c>
      <c r="H134" s="67" t="s">
        <v>257</v>
      </c>
      <c r="I134" s="2"/>
      <c r="J134" s="67" t="s">
        <v>257</v>
      </c>
      <c r="K134" s="2"/>
      <c r="L134" s="67" t="s">
        <v>257</v>
      </c>
    </row>
    <row r="135" spans="1:12" s="28" customFormat="1" ht="31.5" x14ac:dyDescent="0.25">
      <c r="A135" s="48" t="s">
        <v>260</v>
      </c>
      <c r="B135" s="39" t="s">
        <v>37</v>
      </c>
      <c r="C135" s="16">
        <f t="shared" ref="C135:F135" si="78">SUM(C137-C136)</f>
        <v>-10138.100000000006</v>
      </c>
      <c r="D135" s="16">
        <f t="shared" si="78"/>
        <v>-184</v>
      </c>
      <c r="E135" s="16">
        <f t="shared" si="78"/>
        <v>8991.3999999999942</v>
      </c>
      <c r="F135" s="16">
        <f t="shared" si="78"/>
        <v>51802.200000000004</v>
      </c>
      <c r="G135" s="67" t="s">
        <v>257</v>
      </c>
      <c r="H135" s="67" t="s">
        <v>257</v>
      </c>
      <c r="I135" s="16">
        <f t="shared" ref="I135" si="79">SUM(I137-I136)</f>
        <v>5308.7000000000007</v>
      </c>
      <c r="J135" s="67" t="s">
        <v>257</v>
      </c>
      <c r="K135" s="16">
        <f t="shared" ref="K135" si="80">SUM(K137-K136)</f>
        <v>3410.8000000000011</v>
      </c>
      <c r="L135" s="67" t="s">
        <v>257</v>
      </c>
    </row>
    <row r="136" spans="1:12" s="27" customFormat="1" ht="33" customHeight="1" x14ac:dyDescent="0.25">
      <c r="A136" s="17" t="s">
        <v>261</v>
      </c>
      <c r="B136" s="40" t="s">
        <v>38</v>
      </c>
      <c r="C136" s="2">
        <v>95466.5</v>
      </c>
      <c r="D136" s="2">
        <v>90847.7</v>
      </c>
      <c r="E136" s="2">
        <v>86475.1</v>
      </c>
      <c r="F136" s="2">
        <v>23607.9</v>
      </c>
      <c r="G136" s="67" t="s">
        <v>257</v>
      </c>
      <c r="H136" s="67" t="s">
        <v>257</v>
      </c>
      <c r="I136" s="2">
        <v>18299.2</v>
      </c>
      <c r="J136" s="67" t="s">
        <v>257</v>
      </c>
      <c r="K136" s="2">
        <v>14888.4</v>
      </c>
      <c r="L136" s="67" t="s">
        <v>257</v>
      </c>
    </row>
    <row r="137" spans="1:12" s="27" customFormat="1" ht="31.5" x14ac:dyDescent="0.25">
      <c r="A137" s="17" t="s">
        <v>261</v>
      </c>
      <c r="B137" s="40" t="s">
        <v>39</v>
      </c>
      <c r="C137" s="2">
        <v>85328.4</v>
      </c>
      <c r="D137" s="2">
        <v>90663.7</v>
      </c>
      <c r="E137" s="2">
        <v>95466.5</v>
      </c>
      <c r="F137" s="2">
        <v>75410.100000000006</v>
      </c>
      <c r="G137" s="67" t="s">
        <v>257</v>
      </c>
      <c r="H137" s="67" t="s">
        <v>257</v>
      </c>
      <c r="I137" s="2">
        <f>F136</f>
        <v>23607.9</v>
      </c>
      <c r="J137" s="67" t="s">
        <v>257</v>
      </c>
      <c r="K137" s="2">
        <f>I136</f>
        <v>18299.2</v>
      </c>
      <c r="L137" s="67" t="s">
        <v>257</v>
      </c>
    </row>
    <row r="138" spans="1:12" s="27" customFormat="1" ht="31.5" x14ac:dyDescent="0.25">
      <c r="A138" s="48" t="s">
        <v>262</v>
      </c>
      <c r="B138" s="39" t="s">
        <v>40</v>
      </c>
      <c r="C138" s="16">
        <f t="shared" ref="C138:F138" si="81">SUM(C139)</f>
        <v>0</v>
      </c>
      <c r="D138" s="16">
        <f t="shared" si="81"/>
        <v>1002</v>
      </c>
      <c r="E138" s="16">
        <f t="shared" si="81"/>
        <v>1002</v>
      </c>
      <c r="F138" s="16">
        <f t="shared" si="81"/>
        <v>1016.1</v>
      </c>
      <c r="G138" s="67" t="s">
        <v>257</v>
      </c>
      <c r="H138" s="67" t="s">
        <v>257</v>
      </c>
      <c r="I138" s="16">
        <v>0</v>
      </c>
      <c r="J138" s="67" t="s">
        <v>257</v>
      </c>
      <c r="K138" s="16">
        <v>0</v>
      </c>
      <c r="L138" s="67" t="s">
        <v>257</v>
      </c>
    </row>
    <row r="139" spans="1:12" s="27" customFormat="1" ht="47.25" x14ac:dyDescent="0.25">
      <c r="A139" s="17" t="s">
        <v>262</v>
      </c>
      <c r="B139" s="40" t="s">
        <v>41</v>
      </c>
      <c r="C139" s="2">
        <v>0</v>
      </c>
      <c r="D139" s="2">
        <v>1002</v>
      </c>
      <c r="E139" s="2">
        <v>1002</v>
      </c>
      <c r="F139" s="2">
        <v>1016.1</v>
      </c>
      <c r="G139" s="67" t="s">
        <v>257</v>
      </c>
      <c r="H139" s="67" t="s">
        <v>257</v>
      </c>
      <c r="I139" s="2">
        <v>0</v>
      </c>
      <c r="J139" s="67" t="s">
        <v>257</v>
      </c>
      <c r="K139" s="2">
        <v>0</v>
      </c>
      <c r="L139" s="67" t="s">
        <v>257</v>
      </c>
    </row>
    <row r="141" spans="1:12" x14ac:dyDescent="0.25">
      <c r="F141" s="62"/>
      <c r="G141" s="62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75" firstPageNumber="645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2025-12-08T12:59:14Z</cp:lastPrinted>
  <dcterms:created xsi:type="dcterms:W3CDTF">2014-09-24T10:05:07Z</dcterms:created>
  <dcterms:modified xsi:type="dcterms:W3CDTF">2025-12-08T12:59:19Z</dcterms:modified>
</cp:coreProperties>
</file>